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6-2028" sheetId="7" r:id="rId1"/>
    <sheet name="Целевые 2026-2028" sheetId="9" state="hidden" r:id="rId2"/>
    <sheet name="Р., Пр.2026-2028" sheetId="10" state="hidden" r:id="rId3"/>
    <sheet name="ведом. 2026-2028" sheetId="2" state="hidden" r:id="rId4"/>
  </sheets>
  <definedNames>
    <definedName name="_xlnm.Print_Titles" localSheetId="3">'ведом. 2026-2028'!$7:$8</definedName>
    <definedName name="_xlnm.Print_Titles" localSheetId="0">'Функц. 2026-2028'!$9:$10</definedName>
    <definedName name="_xlnm.Print_Titles" localSheetId="1">'Целевые 2026-2028'!$8:$9</definedName>
    <definedName name="_xlnm.Print_Area" localSheetId="3">'ведом. 2026-2028'!$H$1:$AF$961</definedName>
    <definedName name="_xlnm.Print_Area" localSheetId="2">'Р., Пр.2026-2028'!$A$1:$F$58</definedName>
    <definedName name="_xlnm.Print_Area" localSheetId="0">'Функц. 2026-2028'!$A$1:$K$838</definedName>
    <definedName name="_xlnm.Print_Area" localSheetId="1">'Целевые 2026-2028'!$A$1:$Q$673</definedName>
  </definedNames>
  <calcPr calcId="145621"/>
  <fileRecoveryPr repairLoad="1"/>
</workbook>
</file>

<file path=xl/calcChain.xml><?xml version="1.0" encoding="utf-8"?>
<calcChain xmlns="http://schemas.openxmlformats.org/spreadsheetml/2006/main">
  <c r="F615" i="9" l="1"/>
  <c r="E615" i="9"/>
  <c r="D615" i="9"/>
  <c r="F609" i="9"/>
  <c r="E609" i="9"/>
  <c r="D609" i="9"/>
  <c r="H482" i="7"/>
  <c r="J482" i="7"/>
  <c r="F482" i="7"/>
  <c r="H492" i="7"/>
  <c r="J492" i="7"/>
  <c r="F492" i="7"/>
  <c r="J491" i="7"/>
  <c r="J490" i="7" s="1"/>
  <c r="J489" i="7" s="1"/>
  <c r="H491" i="7"/>
  <c r="H490" i="7" s="1"/>
  <c r="H489" i="7" s="1"/>
  <c r="F491" i="7"/>
  <c r="F490" i="7" s="1"/>
  <c r="F489" i="7" s="1"/>
  <c r="J488" i="7"/>
  <c r="J487" i="7" s="1"/>
  <c r="J486" i="7" s="1"/>
  <c r="H488" i="7"/>
  <c r="H487" i="7" s="1"/>
  <c r="H486" i="7" s="1"/>
  <c r="F488" i="7"/>
  <c r="F487" i="7" s="1"/>
  <c r="F486" i="7" s="1"/>
  <c r="AE358" i="2"/>
  <c r="AF358" i="2"/>
  <c r="AD358" i="2"/>
  <c r="AF711" i="2"/>
  <c r="AE711" i="2"/>
  <c r="AD711" i="2"/>
  <c r="AD531" i="2" l="1"/>
  <c r="AD469" i="2"/>
  <c r="AD546" i="2"/>
  <c r="AD295" i="2" l="1"/>
  <c r="F45" i="9"/>
  <c r="F44" i="9" s="1"/>
  <c r="F43" i="9" s="1"/>
  <c r="E45" i="9"/>
  <c r="E44" i="9" s="1"/>
  <c r="E43" i="9" s="1"/>
  <c r="H737" i="7"/>
  <c r="H736" i="7" s="1"/>
  <c r="H735" i="7" s="1"/>
  <c r="H734" i="7" s="1"/>
  <c r="J737" i="7"/>
  <c r="J736" i="7" s="1"/>
  <c r="J735" i="7" s="1"/>
  <c r="J734" i="7" s="1"/>
  <c r="F737" i="7"/>
  <c r="F736" i="7" s="1"/>
  <c r="F735" i="7" s="1"/>
  <c r="F734" i="7" s="1"/>
  <c r="AE396" i="2"/>
  <c r="AF396" i="2"/>
  <c r="AE395" i="2"/>
  <c r="AE394" i="2" s="1"/>
  <c r="AF395" i="2"/>
  <c r="AF394" i="2"/>
  <c r="AD396" i="2"/>
  <c r="AD395" i="2" s="1"/>
  <c r="AD394" i="2" s="1"/>
  <c r="D46" i="9" l="1"/>
  <c r="D45" i="9" s="1"/>
  <c r="D44" i="9" s="1"/>
  <c r="D43" i="9" s="1"/>
  <c r="J301" i="7"/>
  <c r="F492" i="9" s="1"/>
  <c r="F491" i="9" s="1"/>
  <c r="F490" i="9" s="1"/>
  <c r="H301" i="7"/>
  <c r="H300" i="7" s="1"/>
  <c r="H299" i="7" s="1"/>
  <c r="F301" i="7"/>
  <c r="F300" i="7" s="1"/>
  <c r="F299" i="7" s="1"/>
  <c r="AE757" i="2"/>
  <c r="AE756" i="2" s="1"/>
  <c r="AF757" i="2"/>
  <c r="AF756" i="2"/>
  <c r="AD757" i="2"/>
  <c r="AD756" i="2" s="1"/>
  <c r="J317" i="7"/>
  <c r="F508" i="9" s="1"/>
  <c r="F507" i="9" s="1"/>
  <c r="H317" i="7"/>
  <c r="E508" i="9" s="1"/>
  <c r="E507" i="9" s="1"/>
  <c r="F317" i="7"/>
  <c r="D508" i="9" s="1"/>
  <c r="D507" i="9" s="1"/>
  <c r="AE773" i="2"/>
  <c r="AF773" i="2"/>
  <c r="AF772" i="2" s="1"/>
  <c r="AF771" i="2" s="1"/>
  <c r="AF770" i="2" s="1"/>
  <c r="AE772" i="2"/>
  <c r="AE771" i="2" s="1"/>
  <c r="AE770" i="2" s="1"/>
  <c r="AD773" i="2"/>
  <c r="AD772" i="2" s="1"/>
  <c r="AD771" i="2" s="1"/>
  <c r="AD770" i="2" s="1"/>
  <c r="AD864" i="2"/>
  <c r="E492" i="9" l="1"/>
  <c r="E491" i="9" s="1"/>
  <c r="E490" i="9" s="1"/>
  <c r="D492" i="9"/>
  <c r="D491" i="9" s="1"/>
  <c r="D490" i="9" s="1"/>
  <c r="J300" i="7"/>
  <c r="J299" i="7" s="1"/>
  <c r="F316" i="7"/>
  <c r="J316" i="7"/>
  <c r="H316" i="7"/>
  <c r="AF440" i="2" l="1"/>
  <c r="AF439" i="2" s="1"/>
  <c r="AE440" i="2"/>
  <c r="AE439" i="2" s="1"/>
  <c r="AD440" i="2"/>
  <c r="AD439" i="2" s="1"/>
  <c r="J370" i="7"/>
  <c r="J369" i="7" s="1"/>
  <c r="J368" i="7" s="1"/>
  <c r="H370" i="7"/>
  <c r="H369" i="7" s="1"/>
  <c r="H368" i="7" s="1"/>
  <c r="F370" i="7"/>
  <c r="F369" i="7" s="1"/>
  <c r="F368" i="7" s="1"/>
  <c r="AE787" i="2"/>
  <c r="AE786" i="2" s="1"/>
  <c r="AF787" i="2"/>
  <c r="AF786" i="2" s="1"/>
  <c r="AD787" i="2"/>
  <c r="AD786" i="2" s="1"/>
  <c r="D307" i="9" l="1"/>
  <c r="D306" i="9" s="1"/>
  <c r="D305" i="9" s="1"/>
  <c r="E307" i="9"/>
  <c r="E306" i="9" s="1"/>
  <c r="E305" i="9" s="1"/>
  <c r="F307" i="9"/>
  <c r="F306" i="9" s="1"/>
  <c r="F305" i="9" s="1"/>
  <c r="J312" i="7"/>
  <c r="J311" i="7" s="1"/>
  <c r="J310" i="7" s="1"/>
  <c r="H312" i="7"/>
  <c r="H311" i="7" s="1"/>
  <c r="H310" i="7" s="1"/>
  <c r="F312" i="7"/>
  <c r="F311" i="7" s="1"/>
  <c r="F310" i="7" s="1"/>
  <c r="AF768" i="2"/>
  <c r="AF767" i="2" s="1"/>
  <c r="AE768" i="2"/>
  <c r="AE767" i="2" s="1"/>
  <c r="AD768" i="2"/>
  <c r="AD767" i="2" s="1"/>
  <c r="AE531" i="2"/>
  <c r="AE670" i="2"/>
  <c r="F503" i="9" l="1"/>
  <c r="F502" i="9" s="1"/>
  <c r="F501" i="9" s="1"/>
  <c r="D503" i="9"/>
  <c r="D502" i="9" s="1"/>
  <c r="D501" i="9" s="1"/>
  <c r="E503" i="9"/>
  <c r="E502" i="9" s="1"/>
  <c r="E501" i="9" s="1"/>
  <c r="AF844" i="2"/>
  <c r="AE799" i="2"/>
  <c r="AD657" i="2"/>
  <c r="E346" i="9" l="1"/>
  <c r="E345" i="9" s="1"/>
  <c r="E344" i="9" s="1"/>
  <c r="E343" i="9" s="1"/>
  <c r="E342" i="9" s="1"/>
  <c r="J409" i="7"/>
  <c r="J408" i="7" s="1"/>
  <c r="J407" i="7" s="1"/>
  <c r="J406" i="7" s="1"/>
  <c r="J405" i="7" s="1"/>
  <c r="H409" i="7"/>
  <c r="F346" i="9" s="1"/>
  <c r="F345" i="9" s="1"/>
  <c r="F344" i="9" s="1"/>
  <c r="F343" i="9" s="1"/>
  <c r="F342" i="9" s="1"/>
  <c r="F409" i="7"/>
  <c r="D346" i="9" s="1"/>
  <c r="D345" i="9" s="1"/>
  <c r="D344" i="9" s="1"/>
  <c r="D343" i="9" s="1"/>
  <c r="D342" i="9" s="1"/>
  <c r="J373" i="7"/>
  <c r="J372" i="7" s="1"/>
  <c r="J371" i="7" s="1"/>
  <c r="H373" i="7"/>
  <c r="H372" i="7" s="1"/>
  <c r="H371" i="7" s="1"/>
  <c r="F373" i="7"/>
  <c r="D310" i="9" s="1"/>
  <c r="D309" i="9" s="1"/>
  <c r="D308" i="9" s="1"/>
  <c r="AE790" i="2"/>
  <c r="AE789" i="2" s="1"/>
  <c r="AF790" i="2"/>
  <c r="AF789" i="2" s="1"/>
  <c r="AD790" i="2"/>
  <c r="AD789" i="2" s="1"/>
  <c r="AE794" i="2"/>
  <c r="AE793" i="2" s="1"/>
  <c r="AE792" i="2" s="1"/>
  <c r="AF794" i="2"/>
  <c r="AF793" i="2" s="1"/>
  <c r="AF792" i="2" s="1"/>
  <c r="AD795" i="2"/>
  <c r="AD794" i="2" s="1"/>
  <c r="AD793" i="2" s="1"/>
  <c r="AD792" i="2" s="1"/>
  <c r="AE826" i="2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F408" i="7" l="1"/>
  <c r="F407" i="7" s="1"/>
  <c r="F406" i="7" s="1"/>
  <c r="F405" i="7" s="1"/>
  <c r="H408" i="7"/>
  <c r="H407" i="7" s="1"/>
  <c r="H406" i="7" s="1"/>
  <c r="H405" i="7" s="1"/>
  <c r="F372" i="7"/>
  <c r="F371" i="7" s="1"/>
  <c r="E310" i="9"/>
  <c r="E309" i="9" s="1"/>
  <c r="E308" i="9" s="1"/>
  <c r="F310" i="9"/>
  <c r="F309" i="9" s="1"/>
  <c r="F308" i="9" s="1"/>
  <c r="F377" i="7"/>
  <c r="AD708" i="2"/>
  <c r="J665" i="7" l="1"/>
  <c r="F472" i="9" s="1"/>
  <c r="F471" i="9" s="1"/>
  <c r="F470" i="9" s="1"/>
  <c r="F469" i="9" s="1"/>
  <c r="F468" i="9" s="1"/>
  <c r="H665" i="7"/>
  <c r="F665" i="7"/>
  <c r="D472" i="9" s="1"/>
  <c r="D471" i="9" s="1"/>
  <c r="D470" i="9" s="1"/>
  <c r="D469" i="9" s="1"/>
  <c r="D468" i="9" s="1"/>
  <c r="AF344" i="2"/>
  <c r="AF343" i="2" s="1"/>
  <c r="AF342" i="2" s="1"/>
  <c r="AF341" i="2" s="1"/>
  <c r="AE344" i="2"/>
  <c r="AE343" i="2" s="1"/>
  <c r="AE342" i="2" s="1"/>
  <c r="AE341" i="2" s="1"/>
  <c r="AD344" i="2"/>
  <c r="AD343" i="2" s="1"/>
  <c r="AD342" i="2" s="1"/>
  <c r="AD341" i="2" s="1"/>
  <c r="J182" i="7"/>
  <c r="F521" i="9" s="1"/>
  <c r="F520" i="9" s="1"/>
  <c r="F519" i="9" s="1"/>
  <c r="F518" i="9" s="1"/>
  <c r="F517" i="9" s="1"/>
  <c r="H182" i="7"/>
  <c r="E521" i="9" s="1"/>
  <c r="E520" i="9" s="1"/>
  <c r="E519" i="9" s="1"/>
  <c r="E518" i="9" s="1"/>
  <c r="E517" i="9" s="1"/>
  <c r="F182" i="7"/>
  <c r="F181" i="7" s="1"/>
  <c r="F180" i="7" s="1"/>
  <c r="F179" i="7" s="1"/>
  <c r="F178" i="7" s="1"/>
  <c r="AE113" i="2"/>
  <c r="AE112" i="2" s="1"/>
  <c r="AE111" i="2" s="1"/>
  <c r="AE110" i="2" s="1"/>
  <c r="AF113" i="2"/>
  <c r="AF112" i="2" s="1"/>
  <c r="AF111" i="2" s="1"/>
  <c r="AF110" i="2" s="1"/>
  <c r="AD119" i="2"/>
  <c r="AD113" i="2"/>
  <c r="AD112" i="2" s="1"/>
  <c r="AD111" i="2" s="1"/>
  <c r="AD110" i="2" s="1"/>
  <c r="H664" i="7" l="1"/>
  <c r="H663" i="7" s="1"/>
  <c r="H662" i="7" s="1"/>
  <c r="H661" i="7" s="1"/>
  <c r="E472" i="9"/>
  <c r="E471" i="9" s="1"/>
  <c r="E470" i="9" s="1"/>
  <c r="E469" i="9" s="1"/>
  <c r="E468" i="9" s="1"/>
  <c r="F664" i="7"/>
  <c r="F663" i="7" s="1"/>
  <c r="F662" i="7" s="1"/>
  <c r="F661" i="7" s="1"/>
  <c r="J664" i="7"/>
  <c r="J663" i="7" s="1"/>
  <c r="J662" i="7" s="1"/>
  <c r="J661" i="7" s="1"/>
  <c r="H181" i="7"/>
  <c r="H180" i="7" s="1"/>
  <c r="H179" i="7" s="1"/>
  <c r="H178" i="7" s="1"/>
  <c r="D521" i="9"/>
  <c r="D520" i="9" s="1"/>
  <c r="D519" i="9" s="1"/>
  <c r="D518" i="9" s="1"/>
  <c r="D517" i="9" s="1"/>
  <c r="J181" i="7"/>
  <c r="J180" i="7" s="1"/>
  <c r="J179" i="7" s="1"/>
  <c r="J178" i="7" s="1"/>
  <c r="J260" i="7" l="1"/>
  <c r="F224" i="9" s="1"/>
  <c r="F223" i="9" s="1"/>
  <c r="H260" i="7"/>
  <c r="E224" i="9" s="1"/>
  <c r="E223" i="9" s="1"/>
  <c r="F260" i="7"/>
  <c r="F259" i="7" s="1"/>
  <c r="AF186" i="2"/>
  <c r="AE186" i="2"/>
  <c r="AD186" i="2"/>
  <c r="J259" i="7" l="1"/>
  <c r="H259" i="7"/>
  <c r="D224" i="9"/>
  <c r="D223" i="9" s="1"/>
  <c r="J485" i="7"/>
  <c r="F604" i="9" s="1"/>
  <c r="H485" i="7"/>
  <c r="F485" i="7"/>
  <c r="D604" i="9" s="1"/>
  <c r="AE863" i="2"/>
  <c r="AE862" i="2" s="1"/>
  <c r="AF863" i="2"/>
  <c r="AF862" i="2" s="1"/>
  <c r="AD863" i="2"/>
  <c r="AD862" i="2" s="1"/>
  <c r="AD307" i="2"/>
  <c r="J692" i="7"/>
  <c r="F167" i="9" s="1"/>
  <c r="F166" i="9" s="1"/>
  <c r="H692" i="7"/>
  <c r="E167" i="9" s="1"/>
  <c r="E166" i="9" s="1"/>
  <c r="F692" i="7"/>
  <c r="D167" i="9" s="1"/>
  <c r="D166" i="9" s="1"/>
  <c r="J690" i="7"/>
  <c r="F165" i="9" s="1"/>
  <c r="H690" i="7"/>
  <c r="H689" i="7" s="1"/>
  <c r="E164" i="9" s="1"/>
  <c r="F690" i="7"/>
  <c r="F689" i="7" s="1"/>
  <c r="J688" i="7"/>
  <c r="F163" i="9" s="1"/>
  <c r="F162" i="9" s="1"/>
  <c r="H688" i="7"/>
  <c r="H687" i="7" s="1"/>
  <c r="F688" i="7"/>
  <c r="F687" i="7" s="1"/>
  <c r="AF357" i="2"/>
  <c r="AF356" i="2" s="1"/>
  <c r="AF355" i="2" s="1"/>
  <c r="AE357" i="2"/>
  <c r="AE356" i="2" s="1"/>
  <c r="AE355" i="2" s="1"/>
  <c r="AD357" i="2"/>
  <c r="AD356" i="2" s="1"/>
  <c r="AD355" i="2" s="1"/>
  <c r="AE707" i="2"/>
  <c r="AE706" i="2" s="1"/>
  <c r="AF707" i="2"/>
  <c r="AF706" i="2" s="1"/>
  <c r="AD707" i="2"/>
  <c r="AD706" i="2" s="1"/>
  <c r="AF353" i="2"/>
  <c r="AE353" i="2"/>
  <c r="AD353" i="2"/>
  <c r="AD351" i="2"/>
  <c r="AF351" i="2"/>
  <c r="AE351" i="2"/>
  <c r="H484" i="7" l="1"/>
  <c r="H483" i="7" s="1"/>
  <c r="E604" i="9"/>
  <c r="J689" i="7"/>
  <c r="F164" i="9" s="1"/>
  <c r="F161" i="9" s="1"/>
  <c r="F484" i="7"/>
  <c r="F483" i="7" s="1"/>
  <c r="J484" i="7"/>
  <c r="J483" i="7" s="1"/>
  <c r="H691" i="7"/>
  <c r="H686" i="7" s="1"/>
  <c r="D163" i="9"/>
  <c r="D162" i="9" s="1"/>
  <c r="J691" i="7"/>
  <c r="D165" i="9"/>
  <c r="D164" i="9" s="1"/>
  <c r="E165" i="9"/>
  <c r="F691" i="7"/>
  <c r="F686" i="7" s="1"/>
  <c r="J687" i="7"/>
  <c r="E163" i="9"/>
  <c r="E162" i="9" s="1"/>
  <c r="E161" i="9" s="1"/>
  <c r="AF350" i="2"/>
  <c r="AF349" i="2" s="1"/>
  <c r="AF348" i="2" s="1"/>
  <c r="AF347" i="2" s="1"/>
  <c r="AE350" i="2"/>
  <c r="AE349" i="2" s="1"/>
  <c r="AE348" i="2" s="1"/>
  <c r="AE346" i="2" s="1"/>
  <c r="AD350" i="2"/>
  <c r="AD349" i="2" s="1"/>
  <c r="AD348" i="2" s="1"/>
  <c r="AD347" i="2" s="1"/>
  <c r="J686" i="7" l="1"/>
  <c r="D161" i="9"/>
  <c r="AF346" i="2"/>
  <c r="AD346" i="2"/>
  <c r="AE347" i="2"/>
  <c r="G328" i="9" l="1"/>
  <c r="H328" i="9"/>
  <c r="I328" i="9"/>
  <c r="J328" i="9"/>
  <c r="K328" i="9"/>
  <c r="L328" i="9"/>
  <c r="M328" i="9"/>
  <c r="N328" i="9"/>
  <c r="O328" i="9"/>
  <c r="P328" i="9"/>
  <c r="Q328" i="9"/>
  <c r="R328" i="9"/>
  <c r="S328" i="9"/>
  <c r="T328" i="9"/>
  <c r="U328" i="9"/>
  <c r="V328" i="9"/>
  <c r="W328" i="9"/>
  <c r="X328" i="9"/>
  <c r="Y328" i="9"/>
  <c r="Z328" i="9"/>
  <c r="AA328" i="9"/>
  <c r="AB328" i="9"/>
  <c r="AC328" i="9"/>
  <c r="AD328" i="9"/>
  <c r="J394" i="7"/>
  <c r="J393" i="7" s="1"/>
  <c r="J392" i="7" s="1"/>
  <c r="H394" i="7"/>
  <c r="E331" i="9" s="1"/>
  <c r="E330" i="9" s="1"/>
  <c r="E329" i="9" s="1"/>
  <c r="F394" i="7"/>
  <c r="F393" i="7" s="1"/>
  <c r="F392" i="7" s="1"/>
  <c r="AE811" i="2"/>
  <c r="AE810" i="2" s="1"/>
  <c r="AF811" i="2"/>
  <c r="AF810" i="2" s="1"/>
  <c r="AD811" i="2"/>
  <c r="AD810" i="2" s="1"/>
  <c r="H393" i="7" l="1"/>
  <c r="H392" i="7" s="1"/>
  <c r="D331" i="9"/>
  <c r="D330" i="9" s="1"/>
  <c r="D329" i="9" s="1"/>
  <c r="F331" i="9"/>
  <c r="F330" i="9" s="1"/>
  <c r="F329" i="9" s="1"/>
  <c r="J404" i="7" l="1"/>
  <c r="H404" i="7"/>
  <c r="F404" i="7"/>
  <c r="AF821" i="2"/>
  <c r="AF820" i="2" s="1"/>
  <c r="AF819" i="2" s="1"/>
  <c r="AE821" i="2"/>
  <c r="AE820" i="2" s="1"/>
  <c r="AE819" i="2" s="1"/>
  <c r="AD821" i="2"/>
  <c r="AD820" i="2" s="1"/>
  <c r="AD819" i="2" s="1"/>
  <c r="H723" i="7"/>
  <c r="J236" i="7"/>
  <c r="J235" i="7" s="1"/>
  <c r="H236" i="7"/>
  <c r="H235" i="7" s="1"/>
  <c r="F236" i="7"/>
  <c r="F235" i="7" s="1"/>
  <c r="D260" i="9" l="1"/>
  <c r="D259" i="9" s="1"/>
  <c r="E260" i="9"/>
  <c r="E259" i="9" s="1"/>
  <c r="F260" i="9"/>
  <c r="F259" i="9" s="1"/>
  <c r="AE162" i="2"/>
  <c r="AF162" i="2"/>
  <c r="AD162" i="2"/>
  <c r="AD269" i="2"/>
  <c r="AD267" i="2"/>
  <c r="J192" i="7"/>
  <c r="H192" i="7"/>
  <c r="F192" i="7"/>
  <c r="AD530" i="2"/>
  <c r="AD529" i="2" s="1"/>
  <c r="AD528" i="2" s="1"/>
  <c r="AD527" i="2" s="1"/>
  <c r="AD526" i="2" s="1"/>
  <c r="AF530" i="2"/>
  <c r="AF529" i="2" s="1"/>
  <c r="AF528" i="2" s="1"/>
  <c r="AF527" i="2" s="1"/>
  <c r="AF526" i="2" s="1"/>
  <c r="AE530" i="2"/>
  <c r="AE529" i="2" s="1"/>
  <c r="AE528" i="2" s="1"/>
  <c r="AE527" i="2" s="1"/>
  <c r="AE526" i="2" s="1"/>
  <c r="J355" i="7"/>
  <c r="H355" i="7"/>
  <c r="F355" i="7"/>
  <c r="J352" i="7"/>
  <c r="H352" i="7"/>
  <c r="F352" i="7"/>
  <c r="J305" i="7"/>
  <c r="F496" i="9" s="1"/>
  <c r="F495" i="9" s="1"/>
  <c r="F494" i="9" s="1"/>
  <c r="F493" i="9" s="1"/>
  <c r="H305" i="7"/>
  <c r="H304" i="7" s="1"/>
  <c r="H303" i="7" s="1"/>
  <c r="H302" i="7" s="1"/>
  <c r="F305" i="7"/>
  <c r="F304" i="7" s="1"/>
  <c r="F303" i="7" s="1"/>
  <c r="F302" i="7" s="1"/>
  <c r="AF761" i="2"/>
  <c r="AF760" i="2" s="1"/>
  <c r="AF759" i="2" s="1"/>
  <c r="AE761" i="2"/>
  <c r="AE760" i="2" s="1"/>
  <c r="AE759" i="2" s="1"/>
  <c r="AD761" i="2"/>
  <c r="AD760" i="2" s="1"/>
  <c r="AD759" i="2" s="1"/>
  <c r="E496" i="9" l="1"/>
  <c r="E495" i="9" s="1"/>
  <c r="E494" i="9" s="1"/>
  <c r="E493" i="9" s="1"/>
  <c r="J304" i="7"/>
  <c r="J303" i="7" s="1"/>
  <c r="J302" i="7" s="1"/>
  <c r="D496" i="9"/>
  <c r="D495" i="9" s="1"/>
  <c r="D494" i="9" s="1"/>
  <c r="D493" i="9" s="1"/>
  <c r="AF300" i="2" l="1"/>
  <c r="AF299" i="2" s="1"/>
  <c r="AE300" i="2"/>
  <c r="AE299" i="2" s="1"/>
  <c r="AD300" i="2"/>
  <c r="AD299" i="2" s="1"/>
  <c r="H147" i="7" l="1"/>
  <c r="AE102" i="2"/>
  <c r="J403" i="7" l="1"/>
  <c r="J402" i="7" s="1"/>
  <c r="J401" i="7" s="1"/>
  <c r="H403" i="7"/>
  <c r="H402" i="7" s="1"/>
  <c r="H401" i="7" s="1"/>
  <c r="F403" i="7"/>
  <c r="F402" i="7" s="1"/>
  <c r="F401" i="7" s="1"/>
  <c r="AF307" i="2"/>
  <c r="AF306" i="2" s="1"/>
  <c r="AF305" i="2" s="1"/>
  <c r="AE307" i="2"/>
  <c r="AE306" i="2" s="1"/>
  <c r="AE305" i="2" s="1"/>
  <c r="AD306" i="2"/>
  <c r="AD305" i="2" s="1"/>
  <c r="J122" i="7"/>
  <c r="H122" i="7"/>
  <c r="F122" i="7"/>
  <c r="H415" i="7"/>
  <c r="H414" i="7" s="1"/>
  <c r="H413" i="7" s="1"/>
  <c r="H412" i="7" s="1"/>
  <c r="H411" i="7" s="1"/>
  <c r="H410" i="7" s="1"/>
  <c r="J415" i="7"/>
  <c r="J414" i="7" s="1"/>
  <c r="J413" i="7" s="1"/>
  <c r="J412" i="7" s="1"/>
  <c r="J411" i="7" s="1"/>
  <c r="J410" i="7" s="1"/>
  <c r="F415" i="7"/>
  <c r="F414" i="7" s="1"/>
  <c r="F413" i="7" s="1"/>
  <c r="F412" i="7" s="1"/>
  <c r="F411" i="7" s="1"/>
  <c r="F410" i="7" s="1"/>
  <c r="AF572" i="2"/>
  <c r="AF571" i="2" s="1"/>
  <c r="AF570" i="2" s="1"/>
  <c r="AF569" i="2" s="1"/>
  <c r="AF568" i="2" s="1"/>
  <c r="AF567" i="2" s="1"/>
  <c r="AF566" i="2" s="1"/>
  <c r="AE572" i="2"/>
  <c r="AE571" i="2" s="1"/>
  <c r="AE570" i="2" s="1"/>
  <c r="AE569" i="2" s="1"/>
  <c r="AE568" i="2" s="1"/>
  <c r="AE567" i="2" s="1"/>
  <c r="AE566" i="2" s="1"/>
  <c r="AD572" i="2"/>
  <c r="AD571" i="2" s="1"/>
  <c r="AD570" i="2" s="1"/>
  <c r="AD569" i="2" s="1"/>
  <c r="AD568" i="2" s="1"/>
  <c r="AD567" i="2" s="1"/>
  <c r="AD566" i="2" s="1"/>
  <c r="J761" i="7"/>
  <c r="F606" i="9" s="1"/>
  <c r="F605" i="9" s="1"/>
  <c r="H761" i="7"/>
  <c r="E606" i="9" s="1"/>
  <c r="E605" i="9" s="1"/>
  <c r="F761" i="7"/>
  <c r="D606" i="9" s="1"/>
  <c r="D605" i="9" s="1"/>
  <c r="J501" i="7"/>
  <c r="J500" i="7" s="1"/>
  <c r="J499" i="7" s="1"/>
  <c r="J498" i="7" s="1"/>
  <c r="H501" i="7"/>
  <c r="H500" i="7" s="1"/>
  <c r="H499" i="7" s="1"/>
  <c r="H498" i="7" s="1"/>
  <c r="F501" i="7"/>
  <c r="F500" i="7" s="1"/>
  <c r="F499" i="7" s="1"/>
  <c r="F498" i="7" s="1"/>
  <c r="J494" i="7"/>
  <c r="J493" i="7" s="1"/>
  <c r="H494" i="7"/>
  <c r="H493" i="7" s="1"/>
  <c r="F494" i="7"/>
  <c r="F493" i="7" s="1"/>
  <c r="AF870" i="2"/>
  <c r="AF869" i="2" s="1"/>
  <c r="AF868" i="2" s="1"/>
  <c r="AE870" i="2"/>
  <c r="AE869" i="2" s="1"/>
  <c r="AE868" i="2" s="1"/>
  <c r="AD870" i="2"/>
  <c r="AD869" i="2" s="1"/>
  <c r="AD868" i="2" s="1"/>
  <c r="AE420" i="2"/>
  <c r="AE419" i="2" s="1"/>
  <c r="AE418" i="2" s="1"/>
  <c r="AE417" i="2" s="1"/>
  <c r="AE416" i="2" s="1"/>
  <c r="AF420" i="2"/>
  <c r="AF419" i="2" s="1"/>
  <c r="AF418" i="2" s="1"/>
  <c r="AF417" i="2" s="1"/>
  <c r="AF416" i="2" s="1"/>
  <c r="AD420" i="2"/>
  <c r="AD419" i="2" s="1"/>
  <c r="AD418" i="2" s="1"/>
  <c r="AD417" i="2" s="1"/>
  <c r="AD416" i="2" s="1"/>
  <c r="AE866" i="2"/>
  <c r="AE865" i="2" s="1"/>
  <c r="AE861" i="2" s="1"/>
  <c r="AF866" i="2"/>
  <c r="AF865" i="2" s="1"/>
  <c r="AF861" i="2" s="1"/>
  <c r="AF303" i="2"/>
  <c r="AF302" i="2" s="1"/>
  <c r="AE303" i="2"/>
  <c r="AE302" i="2" s="1"/>
  <c r="AD303" i="2"/>
  <c r="AD302" i="2" s="1"/>
  <c r="F612" i="9"/>
  <c r="AD866" i="2"/>
  <c r="AD865" i="2" s="1"/>
  <c r="AD861" i="2" s="1"/>
  <c r="AD858" i="2"/>
  <c r="AD855" i="2"/>
  <c r="AF852" i="2"/>
  <c r="AE852" i="2"/>
  <c r="AD852" i="2"/>
  <c r="AE836" i="2"/>
  <c r="AE835" i="2" s="1"/>
  <c r="AF836" i="2"/>
  <c r="AF835" i="2" s="1"/>
  <c r="J455" i="7"/>
  <c r="F558" i="9" s="1"/>
  <c r="F557" i="9" s="1"/>
  <c r="F556" i="9" s="1"/>
  <c r="H455" i="7"/>
  <c r="H454" i="7" s="1"/>
  <c r="F455" i="7"/>
  <c r="D558" i="9" s="1"/>
  <c r="D557" i="9" s="1"/>
  <c r="D556" i="9" s="1"/>
  <c r="AD836" i="2"/>
  <c r="AD835" i="2" s="1"/>
  <c r="AE68" i="2"/>
  <c r="AF68" i="2"/>
  <c r="AD68" i="2"/>
  <c r="AE614" i="2"/>
  <c r="AD670" i="2"/>
  <c r="G105" i="9"/>
  <c r="H105" i="9"/>
  <c r="I105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G103" i="9"/>
  <c r="H103" i="9"/>
  <c r="I103" i="9"/>
  <c r="J103" i="9"/>
  <c r="K103" i="9"/>
  <c r="L103" i="9"/>
  <c r="M103" i="9"/>
  <c r="N103" i="9"/>
  <c r="O103" i="9"/>
  <c r="P103" i="9"/>
  <c r="Q103" i="9"/>
  <c r="R103" i="9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J589" i="7"/>
  <c r="F106" i="9" s="1"/>
  <c r="F105" i="9" s="1"/>
  <c r="F104" i="9" s="1"/>
  <c r="F103" i="9" s="1"/>
  <c r="H589" i="7"/>
  <c r="E106" i="9" s="1"/>
  <c r="E105" i="9" s="1"/>
  <c r="E104" i="9" s="1"/>
  <c r="E103" i="9" s="1"/>
  <c r="F589" i="7"/>
  <c r="D106" i="9" s="1"/>
  <c r="D105" i="9" s="1"/>
  <c r="D104" i="9" s="1"/>
  <c r="D103" i="9" s="1"/>
  <c r="AF633" i="2"/>
  <c r="AF632" i="2" s="1"/>
  <c r="AF631" i="2" s="1"/>
  <c r="AE633" i="2"/>
  <c r="AE632" i="2" s="1"/>
  <c r="AE631" i="2" s="1"/>
  <c r="AD633" i="2"/>
  <c r="AD632" i="2" s="1"/>
  <c r="AD631" i="2" s="1"/>
  <c r="AF614" i="2"/>
  <c r="AD614" i="2"/>
  <c r="AF611" i="2"/>
  <c r="AE611" i="2"/>
  <c r="AD611" i="2"/>
  <c r="J549" i="7"/>
  <c r="F72" i="9" s="1"/>
  <c r="F71" i="9" s="1"/>
  <c r="F70" i="9" s="1"/>
  <c r="H549" i="7"/>
  <c r="H548" i="7" s="1"/>
  <c r="H547" i="7" s="1"/>
  <c r="F549" i="7"/>
  <c r="D72" i="9" s="1"/>
  <c r="D71" i="9" s="1"/>
  <c r="D70" i="9" s="1"/>
  <c r="AE593" i="2"/>
  <c r="AE592" i="2" s="1"/>
  <c r="AF593" i="2"/>
  <c r="AF592" i="2" s="1"/>
  <c r="AD593" i="2"/>
  <c r="AD592" i="2" s="1"/>
  <c r="AF860" i="2" l="1"/>
  <c r="AE860" i="2"/>
  <c r="AD860" i="2"/>
  <c r="F760" i="7"/>
  <c r="F759" i="7" s="1"/>
  <c r="F758" i="7" s="1"/>
  <c r="F757" i="7" s="1"/>
  <c r="F756" i="7" s="1"/>
  <c r="H760" i="7"/>
  <c r="H759" i="7" s="1"/>
  <c r="H758" i="7" s="1"/>
  <c r="H757" i="7" s="1"/>
  <c r="H756" i="7" s="1"/>
  <c r="J760" i="7"/>
  <c r="J759" i="7" s="1"/>
  <c r="J758" i="7" s="1"/>
  <c r="J757" i="7" s="1"/>
  <c r="J756" i="7" s="1"/>
  <c r="AD859" i="2"/>
  <c r="AD298" i="2"/>
  <c r="AD297" i="2" s="1"/>
  <c r="AD296" i="2" s="1"/>
  <c r="AE298" i="2"/>
  <c r="AE297" i="2" s="1"/>
  <c r="AE296" i="2" s="1"/>
  <c r="AF298" i="2"/>
  <c r="AF297" i="2" s="1"/>
  <c r="AF296" i="2" s="1"/>
  <c r="F341" i="9"/>
  <c r="F340" i="9" s="1"/>
  <c r="F339" i="9" s="1"/>
  <c r="F338" i="9" s="1"/>
  <c r="D341" i="9"/>
  <c r="D340" i="9" s="1"/>
  <c r="D339" i="9" s="1"/>
  <c r="D338" i="9" s="1"/>
  <c r="E341" i="9"/>
  <c r="E340" i="9" s="1"/>
  <c r="E339" i="9" s="1"/>
  <c r="E338" i="9" s="1"/>
  <c r="D414" i="9"/>
  <c r="D413" i="9" s="1"/>
  <c r="D412" i="9" s="1"/>
  <c r="E414" i="9"/>
  <c r="E413" i="9" s="1"/>
  <c r="E412" i="9" s="1"/>
  <c r="F414" i="9"/>
  <c r="F413" i="9" s="1"/>
  <c r="F412" i="9" s="1"/>
  <c r="F497" i="7"/>
  <c r="F496" i="7" s="1"/>
  <c r="F495" i="7" s="1"/>
  <c r="H497" i="7"/>
  <c r="H496" i="7" s="1"/>
  <c r="H495" i="7" s="1"/>
  <c r="J497" i="7"/>
  <c r="J496" i="7" s="1"/>
  <c r="J495" i="7" s="1"/>
  <c r="D630" i="9"/>
  <c r="E630" i="9"/>
  <c r="F630" i="9"/>
  <c r="D618" i="9"/>
  <c r="E618" i="9"/>
  <c r="F618" i="9"/>
  <c r="F454" i="7"/>
  <c r="F453" i="7" s="1"/>
  <c r="J454" i="7"/>
  <c r="J453" i="7" s="1"/>
  <c r="H453" i="7"/>
  <c r="E558" i="9"/>
  <c r="E557" i="9" s="1"/>
  <c r="E556" i="9" s="1"/>
  <c r="J588" i="7"/>
  <c r="J587" i="7" s="1"/>
  <c r="J586" i="7" s="1"/>
  <c r="H588" i="7"/>
  <c r="H587" i="7" s="1"/>
  <c r="H586" i="7" s="1"/>
  <c r="F588" i="7"/>
  <c r="F587" i="7" s="1"/>
  <c r="F586" i="7" s="1"/>
  <c r="J548" i="7"/>
  <c r="J547" i="7" s="1"/>
  <c r="F548" i="7"/>
  <c r="F547" i="7" s="1"/>
  <c r="E72" i="9"/>
  <c r="E71" i="9" s="1"/>
  <c r="E70" i="9" s="1"/>
  <c r="J481" i="7" l="1"/>
  <c r="J480" i="7" s="1"/>
  <c r="F481" i="7"/>
  <c r="F480" i="7" s="1"/>
  <c r="H481" i="7"/>
  <c r="H480" i="7" s="1"/>
  <c r="F621" i="9"/>
  <c r="D621" i="9"/>
  <c r="E621" i="9"/>
  <c r="AF591" i="2" l="1"/>
  <c r="AE591" i="2"/>
  <c r="AD591" i="2"/>
  <c r="J139" i="7" l="1"/>
  <c r="J138" i="7" s="1"/>
  <c r="J137" i="7" s="1"/>
  <c r="J136" i="7" s="1"/>
  <c r="H139" i="7"/>
  <c r="H138" i="7" s="1"/>
  <c r="H137" i="7" s="1"/>
  <c r="H136" i="7" s="1"/>
  <c r="F139" i="7"/>
  <c r="F138" i="7" s="1"/>
  <c r="F137" i="7" s="1"/>
  <c r="F136" i="7" s="1"/>
  <c r="AF741" i="2"/>
  <c r="AF740" i="2" s="1"/>
  <c r="AF739" i="2" s="1"/>
  <c r="AF738" i="2" s="1"/>
  <c r="AF737" i="2" s="1"/>
  <c r="AE741" i="2"/>
  <c r="AE740" i="2" s="1"/>
  <c r="AE739" i="2" s="1"/>
  <c r="AE738" i="2" s="1"/>
  <c r="AE737" i="2" s="1"/>
  <c r="AD741" i="2"/>
  <c r="AD740" i="2" s="1"/>
  <c r="AD739" i="2" s="1"/>
  <c r="AD738" i="2" s="1"/>
  <c r="AD737" i="2" s="1"/>
  <c r="J150" i="7" l="1"/>
  <c r="J149" i="7" s="1"/>
  <c r="J148" i="7" s="1"/>
  <c r="H150" i="7"/>
  <c r="H149" i="7" s="1"/>
  <c r="H148" i="7" s="1"/>
  <c r="F150" i="7"/>
  <c r="F149" i="7" s="1"/>
  <c r="F148" i="7" s="1"/>
  <c r="AE81" i="2"/>
  <c r="AE80" i="2" s="1"/>
  <c r="AF81" i="2"/>
  <c r="AF80" i="2" s="1"/>
  <c r="AD81" i="2"/>
  <c r="AD80" i="2" s="1"/>
  <c r="J155" i="7"/>
  <c r="F430" i="9" s="1"/>
  <c r="F429" i="9" s="1"/>
  <c r="H155" i="7"/>
  <c r="E430" i="9" s="1"/>
  <c r="E429" i="9" s="1"/>
  <c r="J153" i="7"/>
  <c r="H153" i="7"/>
  <c r="F153" i="7"/>
  <c r="AD87" i="2"/>
  <c r="AD86" i="2" s="1"/>
  <c r="AF86" i="2"/>
  <c r="AE86" i="2"/>
  <c r="AE84" i="2"/>
  <c r="AF84" i="2"/>
  <c r="AD84" i="2"/>
  <c r="J748" i="7"/>
  <c r="J747" i="7" s="1"/>
  <c r="J746" i="7" s="1"/>
  <c r="J745" i="7" s="1"/>
  <c r="J744" i="7" s="1"/>
  <c r="J743" i="7" s="1"/>
  <c r="J742" i="7" s="1"/>
  <c r="H748" i="7"/>
  <c r="H747" i="7" s="1"/>
  <c r="H746" i="7" s="1"/>
  <c r="H745" i="7" s="1"/>
  <c r="H744" i="7" s="1"/>
  <c r="H743" i="7" s="1"/>
  <c r="H742" i="7" s="1"/>
  <c r="F748" i="7"/>
  <c r="F747" i="7" s="1"/>
  <c r="F746" i="7" s="1"/>
  <c r="F745" i="7" s="1"/>
  <c r="F744" i="7" s="1"/>
  <c r="F743" i="7" s="1"/>
  <c r="F742" i="7" s="1"/>
  <c r="AF407" i="2"/>
  <c r="AF406" i="2" s="1"/>
  <c r="AF405" i="2" s="1"/>
  <c r="AF404" i="2" s="1"/>
  <c r="AF403" i="2" s="1"/>
  <c r="AF402" i="2" s="1"/>
  <c r="AE407" i="2"/>
  <c r="AE406" i="2" s="1"/>
  <c r="AE405" i="2" s="1"/>
  <c r="AE404" i="2" s="1"/>
  <c r="AE403" i="2" s="1"/>
  <c r="AE402" i="2" s="1"/>
  <c r="AD407" i="2"/>
  <c r="AD406" i="2" s="1"/>
  <c r="AD405" i="2" s="1"/>
  <c r="AD404" i="2" s="1"/>
  <c r="AD403" i="2" s="1"/>
  <c r="AD402" i="2" s="1"/>
  <c r="J288" i="7"/>
  <c r="J287" i="7" s="1"/>
  <c r="J286" i="7" s="1"/>
  <c r="J285" i="7" s="1"/>
  <c r="H288" i="7"/>
  <c r="H287" i="7" s="1"/>
  <c r="H286" i="7" s="1"/>
  <c r="H285" i="7" s="1"/>
  <c r="F288" i="7"/>
  <c r="F287" i="7" s="1"/>
  <c r="F286" i="7" s="1"/>
  <c r="F285" i="7" s="1"/>
  <c r="AE205" i="2"/>
  <c r="AE204" i="2" s="1"/>
  <c r="AE203" i="2" s="1"/>
  <c r="AF205" i="2"/>
  <c r="AF204" i="2" s="1"/>
  <c r="AF203" i="2" s="1"/>
  <c r="AD205" i="2"/>
  <c r="AD204" i="2" s="1"/>
  <c r="AD203" i="2" s="1"/>
  <c r="J434" i="7"/>
  <c r="J433" i="7" s="1"/>
  <c r="J432" i="7" s="1"/>
  <c r="J431" i="7" s="1"/>
  <c r="J430" i="7" s="1"/>
  <c r="J429" i="7" s="1"/>
  <c r="J428" i="7" s="1"/>
  <c r="H434" i="7"/>
  <c r="H433" i="7" s="1"/>
  <c r="H432" i="7" s="1"/>
  <c r="H431" i="7" s="1"/>
  <c r="H430" i="7" s="1"/>
  <c r="H429" i="7" s="1"/>
  <c r="H428" i="7" s="1"/>
  <c r="F434" i="7"/>
  <c r="F433" i="7" s="1"/>
  <c r="F432" i="7" s="1"/>
  <c r="F431" i="7" s="1"/>
  <c r="F430" i="7" s="1"/>
  <c r="F429" i="7" s="1"/>
  <c r="F428" i="7" s="1"/>
  <c r="F155" i="7" l="1"/>
  <c r="D430" i="9" s="1"/>
  <c r="D429" i="9" s="1"/>
  <c r="E425" i="9"/>
  <c r="E424" i="9" s="1"/>
  <c r="E423" i="9" s="1"/>
  <c r="D425" i="9"/>
  <c r="D424" i="9" s="1"/>
  <c r="D423" i="9" s="1"/>
  <c r="F425" i="9"/>
  <c r="F424" i="9" s="1"/>
  <c r="F423" i="9" s="1"/>
  <c r="AF83" i="2"/>
  <c r="J154" i="7"/>
  <c r="H154" i="7"/>
  <c r="AE83" i="2"/>
  <c r="AD83" i="2"/>
  <c r="F154" i="7" l="1"/>
  <c r="AF276" i="2" l="1"/>
  <c r="AF275" i="2" s="1"/>
  <c r="AF274" i="2" s="1"/>
  <c r="AF273" i="2" s="1"/>
  <c r="AF272" i="2" s="1"/>
  <c r="AF271" i="2" s="1"/>
  <c r="AE276" i="2"/>
  <c r="AE275" i="2" s="1"/>
  <c r="AE274" i="2" s="1"/>
  <c r="AE273" i="2" s="1"/>
  <c r="AE272" i="2" s="1"/>
  <c r="AE271" i="2" s="1"/>
  <c r="AD276" i="2"/>
  <c r="AD275" i="2" s="1"/>
  <c r="AD274" i="2" s="1"/>
  <c r="AD273" i="2" s="1"/>
  <c r="AD272" i="2" s="1"/>
  <c r="AD271" i="2" s="1"/>
  <c r="AF102" i="2" l="1"/>
  <c r="AD102" i="2"/>
  <c r="AE951" i="2"/>
  <c r="AE950" i="2" s="1"/>
  <c r="AE948" i="2"/>
  <c r="AE947" i="2" s="1"/>
  <c r="AE945" i="2"/>
  <c r="AE944" i="2" s="1"/>
  <c r="AF91" i="2"/>
  <c r="AF96" i="2"/>
  <c r="AE96" i="2"/>
  <c r="E603" i="9" l="1"/>
  <c r="E602" i="9" s="1"/>
  <c r="F603" i="9"/>
  <c r="F602" i="9" s="1"/>
  <c r="D603" i="9"/>
  <c r="D602" i="9" s="1"/>
  <c r="E608" i="9"/>
  <c r="E607" i="9" s="1"/>
  <c r="F608" i="9"/>
  <c r="F607" i="9" s="1"/>
  <c r="D608" i="9"/>
  <c r="D607" i="9" s="1"/>
  <c r="F611" i="9"/>
  <c r="F610" i="9" s="1"/>
  <c r="E614" i="9"/>
  <c r="E613" i="9" s="1"/>
  <c r="F614" i="9"/>
  <c r="F613" i="9" s="1"/>
  <c r="D614" i="9"/>
  <c r="D613" i="9" s="1"/>
  <c r="E617" i="9"/>
  <c r="E616" i="9" s="1"/>
  <c r="F617" i="9"/>
  <c r="F616" i="9" s="1"/>
  <c r="D617" i="9"/>
  <c r="D616" i="9" s="1"/>
  <c r="E620" i="9"/>
  <c r="E619" i="9" s="1"/>
  <c r="F620" i="9"/>
  <c r="F619" i="9" s="1"/>
  <c r="D620" i="9"/>
  <c r="D619" i="9" s="1"/>
  <c r="E629" i="9"/>
  <c r="E628" i="9" s="1"/>
  <c r="E627" i="9" s="1"/>
  <c r="F629" i="9"/>
  <c r="F628" i="9" s="1"/>
  <c r="F627" i="9" s="1"/>
  <c r="D629" i="9"/>
  <c r="D628" i="9" s="1"/>
  <c r="D627" i="9" s="1"/>
  <c r="AD377" i="2" l="1"/>
  <c r="AD401" i="2"/>
  <c r="J529" i="7"/>
  <c r="J528" i="7" s="1"/>
  <c r="H529" i="7"/>
  <c r="I529" i="7" s="1"/>
  <c r="I528" i="7" s="1"/>
  <c r="F529" i="7"/>
  <c r="G529" i="7" s="1"/>
  <c r="G528" i="7" s="1"/>
  <c r="E626" i="9" l="1"/>
  <c r="E625" i="9" s="1"/>
  <c r="F626" i="9"/>
  <c r="F625" i="9" s="1"/>
  <c r="K529" i="7"/>
  <c r="K528" i="7" s="1"/>
  <c r="D626" i="9"/>
  <c r="D625" i="9" s="1"/>
  <c r="H528" i="7"/>
  <c r="J274" i="7"/>
  <c r="J273" i="7" s="1"/>
  <c r="H274" i="7"/>
  <c r="E210" i="9" s="1"/>
  <c r="E209" i="9" s="1"/>
  <c r="F274" i="7"/>
  <c r="G274" i="7" s="1"/>
  <c r="G273" i="7" s="1"/>
  <c r="D210" i="9" l="1"/>
  <c r="D209" i="9" s="1"/>
  <c r="F273" i="7"/>
  <c r="F210" i="9"/>
  <c r="F209" i="9" s="1"/>
  <c r="K274" i="7"/>
  <c r="K273" i="7" s="1"/>
  <c r="H273" i="7"/>
  <c r="I274" i="7"/>
  <c r="I273" i="7" s="1"/>
  <c r="H696" i="7"/>
  <c r="J696" i="7"/>
  <c r="F696" i="7"/>
  <c r="AF657" i="2" l="1"/>
  <c r="AF630" i="2"/>
  <c r="AD840" i="2" l="1"/>
  <c r="AF921" i="2"/>
  <c r="AE847" i="2"/>
  <c r="AE657" i="2"/>
  <c r="AE815" i="2"/>
  <c r="AE921" i="2"/>
  <c r="AE630" i="2"/>
  <c r="AF377" i="2"/>
  <c r="AE377" i="2"/>
  <c r="AD847" i="2"/>
  <c r="AD818" i="2"/>
  <c r="AD815" i="2"/>
  <c r="AD808" i="2"/>
  <c r="AE802" i="2"/>
  <c r="AD805" i="2"/>
  <c r="AD802" i="2"/>
  <c r="AD799" i="2"/>
  <c r="AD921" i="2"/>
  <c r="AD630" i="2"/>
  <c r="AE749" i="2" l="1"/>
  <c r="AF749" i="2"/>
  <c r="AD749" i="2"/>
  <c r="J797" i="7"/>
  <c r="F797" i="7"/>
  <c r="H797" i="7"/>
  <c r="G380" i="7" l="1"/>
  <c r="G379" i="7" s="1"/>
  <c r="G383" i="7"/>
  <c r="G382" i="7" s="1"/>
  <c r="G386" i="7"/>
  <c r="G385" i="7" s="1"/>
  <c r="J387" i="7"/>
  <c r="H387" i="7"/>
  <c r="F387" i="7"/>
  <c r="D324" i="9" s="1"/>
  <c r="D323" i="9" s="1"/>
  <c r="D322" i="9" s="1"/>
  <c r="AE804" i="2"/>
  <c r="AE803" i="2" s="1"/>
  <c r="AF804" i="2"/>
  <c r="AF803" i="2" s="1"/>
  <c r="AD804" i="2"/>
  <c r="AD803" i="2" s="1"/>
  <c r="K775" i="7"/>
  <c r="K774" i="7" s="1"/>
  <c r="K773" i="7" s="1"/>
  <c r="K772" i="7" s="1"/>
  <c r="F324" i="9" l="1"/>
  <c r="F323" i="9" s="1"/>
  <c r="F322" i="9" s="1"/>
  <c r="J386" i="7"/>
  <c r="J385" i="7" s="1"/>
  <c r="E324" i="9"/>
  <c r="E323" i="9" s="1"/>
  <c r="E322" i="9" s="1"/>
  <c r="H386" i="7"/>
  <c r="H385" i="7" s="1"/>
  <c r="K770" i="7"/>
  <c r="K771" i="7"/>
  <c r="F386" i="7"/>
  <c r="F385" i="7" s="1"/>
  <c r="G378" i="7"/>
  <c r="K461" i="7" l="1"/>
  <c r="K460" i="7" s="1"/>
  <c r="G585" i="7"/>
  <c r="J527" i="7" l="1"/>
  <c r="J526" i="7" s="1"/>
  <c r="H527" i="7"/>
  <c r="H526" i="7" s="1"/>
  <c r="F527" i="7"/>
  <c r="F526" i="7" s="1"/>
  <c r="F528" i="7"/>
  <c r="AE898" i="2"/>
  <c r="AF898" i="2"/>
  <c r="AD898" i="2"/>
  <c r="AE896" i="2"/>
  <c r="AE895" i="2" s="1"/>
  <c r="AE894" i="2" s="1"/>
  <c r="AE893" i="2" s="1"/>
  <c r="AE892" i="2" s="1"/>
  <c r="AF896" i="2"/>
  <c r="AD896" i="2"/>
  <c r="AF664" i="2"/>
  <c r="AE664" i="2"/>
  <c r="AD664" i="2"/>
  <c r="AE617" i="2"/>
  <c r="AF617" i="2"/>
  <c r="AD617" i="2"/>
  <c r="AF597" i="2"/>
  <c r="AE597" i="2"/>
  <c r="AD597" i="2"/>
  <c r="F525" i="7" l="1"/>
  <c r="F524" i="7" s="1"/>
  <c r="F523" i="7" s="1"/>
  <c r="F522" i="7" s="1"/>
  <c r="H525" i="7"/>
  <c r="H524" i="7" s="1"/>
  <c r="H523" i="7" s="1"/>
  <c r="H522" i="7" s="1"/>
  <c r="J525" i="7"/>
  <c r="J524" i="7" s="1"/>
  <c r="J523" i="7" s="1"/>
  <c r="J522" i="7" s="1"/>
  <c r="AD895" i="2"/>
  <c r="AD894" i="2" s="1"/>
  <c r="AD893" i="2" s="1"/>
  <c r="AD892" i="2" s="1"/>
  <c r="AF895" i="2"/>
  <c r="AF894" i="2" s="1"/>
  <c r="AF893" i="2" s="1"/>
  <c r="AF892" i="2" s="1"/>
  <c r="K527" i="7"/>
  <c r="K526" i="7" s="1"/>
  <c r="G527" i="7"/>
  <c r="G526" i="7" s="1"/>
  <c r="I527" i="7"/>
  <c r="I526" i="7" s="1"/>
  <c r="D624" i="9"/>
  <c r="D623" i="9" s="1"/>
  <c r="D622" i="9" s="1"/>
  <c r="E624" i="9"/>
  <c r="E623" i="9" s="1"/>
  <c r="E622" i="9" s="1"/>
  <c r="F624" i="9"/>
  <c r="F623" i="9" s="1"/>
  <c r="F622" i="9" s="1"/>
  <c r="F601" i="9" s="1"/>
  <c r="F600" i="9" s="1"/>
  <c r="G464" i="7"/>
  <c r="G463" i="7" s="1"/>
  <c r="G522" i="9"/>
  <c r="H522" i="9"/>
  <c r="I522" i="9"/>
  <c r="J522" i="9"/>
  <c r="K522" i="9"/>
  <c r="L522" i="9"/>
  <c r="M522" i="9"/>
  <c r="N522" i="9"/>
  <c r="O522" i="9"/>
  <c r="P522" i="9"/>
  <c r="Q522" i="9"/>
  <c r="R522" i="9"/>
  <c r="S522" i="9"/>
  <c r="T522" i="9"/>
  <c r="U522" i="9"/>
  <c r="V522" i="9"/>
  <c r="W522" i="9"/>
  <c r="X522" i="9"/>
  <c r="Y522" i="9"/>
  <c r="Z522" i="9"/>
  <c r="AA522" i="9"/>
  <c r="AB522" i="9"/>
  <c r="AC522" i="9"/>
  <c r="AD522" i="9"/>
  <c r="G611" i="7"/>
  <c r="G610" i="7" s="1"/>
  <c r="I611" i="7"/>
  <c r="I610" i="7" s="1"/>
  <c r="K611" i="7"/>
  <c r="K610" i="7" s="1"/>
  <c r="J612" i="7"/>
  <c r="F538" i="9" s="1"/>
  <c r="F537" i="9" s="1"/>
  <c r="F536" i="9" s="1"/>
  <c r="F535" i="9" s="1"/>
  <c r="H612" i="7"/>
  <c r="E538" i="9" s="1"/>
  <c r="E537" i="9" s="1"/>
  <c r="E536" i="9" s="1"/>
  <c r="E535" i="9" s="1"/>
  <c r="F612" i="7"/>
  <c r="D538" i="9" s="1"/>
  <c r="D537" i="9" s="1"/>
  <c r="D536" i="9" s="1"/>
  <c r="D535" i="9" s="1"/>
  <c r="AE656" i="2"/>
  <c r="AE655" i="2" s="1"/>
  <c r="AF656" i="2"/>
  <c r="AF655" i="2" s="1"/>
  <c r="AD656" i="2"/>
  <c r="AD655" i="2" s="1"/>
  <c r="F333" i="9"/>
  <c r="F332" i="9" s="1"/>
  <c r="G396" i="7"/>
  <c r="G395" i="7" s="1"/>
  <c r="I396" i="7"/>
  <c r="I395" i="7" s="1"/>
  <c r="I391" i="7" s="1"/>
  <c r="J397" i="7"/>
  <c r="J396" i="7" s="1"/>
  <c r="J395" i="7" s="1"/>
  <c r="H397" i="7"/>
  <c r="E334" i="9" s="1"/>
  <c r="E333" i="9" s="1"/>
  <c r="E332" i="9" s="1"/>
  <c r="F397" i="7"/>
  <c r="D334" i="9" s="1"/>
  <c r="D333" i="9" s="1"/>
  <c r="D332" i="9" s="1"/>
  <c r="AE814" i="2"/>
  <c r="AE813" i="2" s="1"/>
  <c r="AF814" i="2"/>
  <c r="AF813" i="2" s="1"/>
  <c r="AD814" i="2"/>
  <c r="AD813" i="2" s="1"/>
  <c r="G457" i="7"/>
  <c r="G456" i="7" s="1"/>
  <c r="G449" i="7" s="1"/>
  <c r="J458" i="7"/>
  <c r="J457" i="7" s="1"/>
  <c r="J456" i="7" s="1"/>
  <c r="H458" i="7"/>
  <c r="E561" i="9" s="1"/>
  <c r="E560" i="9" s="1"/>
  <c r="E559" i="9" s="1"/>
  <c r="F458" i="7"/>
  <c r="F457" i="7" s="1"/>
  <c r="F456" i="7" s="1"/>
  <c r="AE839" i="2"/>
  <c r="AE838" i="2" s="1"/>
  <c r="AF839" i="2"/>
  <c r="AF838" i="2" s="1"/>
  <c r="AD839" i="2"/>
  <c r="AD838" i="2" s="1"/>
  <c r="I609" i="7" l="1"/>
  <c r="I608" i="7" s="1"/>
  <c r="I607" i="7" s="1"/>
  <c r="K609" i="7"/>
  <c r="K608" i="7" s="1"/>
  <c r="K607" i="7" s="1"/>
  <c r="G609" i="7"/>
  <c r="G608" i="7" s="1"/>
  <c r="G607" i="7" s="1"/>
  <c r="AE654" i="2"/>
  <c r="AE653" i="2" s="1"/>
  <c r="AE652" i="2" s="1"/>
  <c r="AF654" i="2"/>
  <c r="AF653" i="2" s="1"/>
  <c r="AF652" i="2" s="1"/>
  <c r="AD654" i="2"/>
  <c r="AD653" i="2" s="1"/>
  <c r="AD652" i="2" s="1"/>
  <c r="G525" i="7"/>
  <c r="G524" i="7" s="1"/>
  <c r="G523" i="7" s="1"/>
  <c r="G522" i="7" s="1"/>
  <c r="K525" i="7"/>
  <c r="K524" i="7" s="1"/>
  <c r="K523" i="7" s="1"/>
  <c r="K522" i="7" s="1"/>
  <c r="I525" i="7"/>
  <c r="I524" i="7" s="1"/>
  <c r="I523" i="7" s="1"/>
  <c r="I522" i="7" s="1"/>
  <c r="J611" i="7"/>
  <c r="J610" i="7" s="1"/>
  <c r="F611" i="7"/>
  <c r="F610" i="7" s="1"/>
  <c r="H611" i="7"/>
  <c r="H610" i="7" s="1"/>
  <c r="F396" i="7"/>
  <c r="F395" i="7" s="1"/>
  <c r="H396" i="7"/>
  <c r="H395" i="7" s="1"/>
  <c r="H457" i="7"/>
  <c r="H456" i="7" s="1"/>
  <c r="D561" i="9"/>
  <c r="D560" i="9" s="1"/>
  <c r="D559" i="9" s="1"/>
  <c r="F561" i="9"/>
  <c r="F560" i="9" s="1"/>
  <c r="F559" i="9" s="1"/>
  <c r="J609" i="7" l="1"/>
  <c r="J608" i="7" s="1"/>
  <c r="J607" i="7" s="1"/>
  <c r="H609" i="7"/>
  <c r="H608" i="7" s="1"/>
  <c r="H607" i="7" s="1"/>
  <c r="F609" i="7"/>
  <c r="F608" i="7" s="1"/>
  <c r="F607" i="7" s="1"/>
  <c r="J817" i="7" l="1"/>
  <c r="F194" i="9" s="1"/>
  <c r="H817" i="7"/>
  <c r="E194" i="9" s="1"/>
  <c r="F817" i="7"/>
  <c r="J818" i="7"/>
  <c r="H818" i="7"/>
  <c r="F818" i="7"/>
  <c r="D195" i="9" s="1"/>
  <c r="AE460" i="2"/>
  <c r="AF460" i="2"/>
  <c r="AD460" i="2"/>
  <c r="F816" i="7" l="1"/>
  <c r="H816" i="7"/>
  <c r="D194" i="9"/>
  <c r="D193" i="9" s="1"/>
  <c r="J816" i="7"/>
  <c r="E195" i="9"/>
  <c r="E193" i="9" s="1"/>
  <c r="F195" i="9"/>
  <c r="F193" i="9" s="1"/>
  <c r="J112" i="7"/>
  <c r="H112" i="7"/>
  <c r="F112" i="7"/>
  <c r="AE735" i="2"/>
  <c r="AE734" i="2" s="1"/>
  <c r="AE733" i="2" s="1"/>
  <c r="AE732" i="2" s="1"/>
  <c r="AF735" i="2"/>
  <c r="AF734" i="2" s="1"/>
  <c r="AF733" i="2" s="1"/>
  <c r="AF732" i="2" s="1"/>
  <c r="AD735" i="2"/>
  <c r="AD734" i="2" s="1"/>
  <c r="AD733" i="2" s="1"/>
  <c r="AD732" i="2" s="1"/>
  <c r="AD731" i="2" l="1"/>
  <c r="AD730" i="2" s="1"/>
  <c r="AF731" i="2"/>
  <c r="AF730" i="2" s="1"/>
  <c r="AE731" i="2"/>
  <c r="AE730" i="2" s="1"/>
  <c r="G30" i="9" l="1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23" i="7"/>
  <c r="F32" i="9" s="1"/>
  <c r="F31" i="9" s="1"/>
  <c r="F30" i="9" s="1"/>
  <c r="E32" i="9"/>
  <c r="E31" i="9" s="1"/>
  <c r="E30" i="9" s="1"/>
  <c r="F723" i="7"/>
  <c r="D32" i="9" s="1"/>
  <c r="D31" i="9" s="1"/>
  <c r="D30" i="9" s="1"/>
  <c r="AE382" i="2"/>
  <c r="AE381" i="2" s="1"/>
  <c r="AF382" i="2"/>
  <c r="AF381" i="2" s="1"/>
  <c r="AD382" i="2"/>
  <c r="AD381" i="2" s="1"/>
  <c r="F722" i="7" l="1"/>
  <c r="F721" i="7" s="1"/>
  <c r="J722" i="7"/>
  <c r="J721" i="7" s="1"/>
  <c r="H722" i="7"/>
  <c r="H721" i="7" s="1"/>
  <c r="G552" i="9"/>
  <c r="H552" i="9"/>
  <c r="I552" i="9"/>
  <c r="J552" i="9"/>
  <c r="K552" i="9"/>
  <c r="L552" i="9"/>
  <c r="M552" i="9"/>
  <c r="N552" i="9"/>
  <c r="O552" i="9"/>
  <c r="P552" i="9"/>
  <c r="Q552" i="9"/>
  <c r="R552" i="9"/>
  <c r="S552" i="9"/>
  <c r="T552" i="9"/>
  <c r="U552" i="9"/>
  <c r="V552" i="9"/>
  <c r="W552" i="9"/>
  <c r="X552" i="9"/>
  <c r="Y552" i="9"/>
  <c r="Z552" i="9"/>
  <c r="AA552" i="9"/>
  <c r="AB552" i="9"/>
  <c r="AC552" i="9"/>
  <c r="AD552" i="9"/>
  <c r="K716" i="7" l="1"/>
  <c r="K715" i="7" s="1"/>
  <c r="K708" i="7" s="1"/>
  <c r="K707" i="7" s="1"/>
  <c r="K701" i="7" s="1"/>
  <c r="K700" i="7" s="1"/>
  <c r="K699" i="7" l="1"/>
  <c r="J600" i="7"/>
  <c r="J599" i="7" s="1"/>
  <c r="J598" i="7" s="1"/>
  <c r="H600" i="7"/>
  <c r="E117" i="9" s="1"/>
  <c r="E116" i="9" s="1"/>
  <c r="E115" i="9" s="1"/>
  <c r="F600" i="7"/>
  <c r="D117" i="9" s="1"/>
  <c r="D116" i="9" s="1"/>
  <c r="D115" i="9" s="1"/>
  <c r="AE644" i="2"/>
  <c r="AE643" i="2" s="1"/>
  <c r="AF644" i="2"/>
  <c r="AF643" i="2" s="1"/>
  <c r="AD644" i="2"/>
  <c r="AD643" i="2" s="1"/>
  <c r="K584" i="7"/>
  <c r="K583" i="7" s="1"/>
  <c r="J623" i="7"/>
  <c r="F59" i="9" s="1"/>
  <c r="F58" i="9" s="1"/>
  <c r="F57" i="9" s="1"/>
  <c r="F56" i="9" s="1"/>
  <c r="H623" i="7"/>
  <c r="H622" i="7" s="1"/>
  <c r="H621" i="7" s="1"/>
  <c r="H620" i="7" s="1"/>
  <c r="F623" i="7"/>
  <c r="G623" i="7" s="1"/>
  <c r="G622" i="7" s="1"/>
  <c r="G621" i="7" s="1"/>
  <c r="G620" i="7" s="1"/>
  <c r="G615" i="7" s="1"/>
  <c r="AE326" i="2"/>
  <c r="AE325" i="2" s="1"/>
  <c r="AE324" i="2" s="1"/>
  <c r="AF326" i="2"/>
  <c r="AF325" i="2" s="1"/>
  <c r="AF324" i="2" s="1"/>
  <c r="AD326" i="2"/>
  <c r="AD325" i="2" s="1"/>
  <c r="AD324" i="2" s="1"/>
  <c r="F599" i="7" l="1"/>
  <c r="F598" i="7" s="1"/>
  <c r="G600" i="7"/>
  <c r="G599" i="7" s="1"/>
  <c r="G598" i="7" s="1"/>
  <c r="I600" i="7"/>
  <c r="I599" i="7" s="1"/>
  <c r="I598" i="7" s="1"/>
  <c r="F117" i="9"/>
  <c r="F116" i="9" s="1"/>
  <c r="F115" i="9" s="1"/>
  <c r="K600" i="7"/>
  <c r="K599" i="7" s="1"/>
  <c r="K598" i="7" s="1"/>
  <c r="H599" i="7"/>
  <c r="H598" i="7" s="1"/>
  <c r="F622" i="7"/>
  <c r="F621" i="7" s="1"/>
  <c r="F620" i="7" s="1"/>
  <c r="D59" i="9"/>
  <c r="D58" i="9" s="1"/>
  <c r="D57" i="9" s="1"/>
  <c r="D56" i="9" s="1"/>
  <c r="E59" i="9"/>
  <c r="E58" i="9" s="1"/>
  <c r="E57" i="9" s="1"/>
  <c r="E56" i="9" s="1"/>
  <c r="J622" i="7"/>
  <c r="J621" i="7" s="1"/>
  <c r="J620" i="7" s="1"/>
  <c r="G614" i="7" l="1"/>
  <c r="G190" i="9"/>
  <c r="H190" i="9"/>
  <c r="I190" i="9"/>
  <c r="J190" i="9"/>
  <c r="K190" i="9"/>
  <c r="L190" i="9"/>
  <c r="M190" i="9"/>
  <c r="N190" i="9"/>
  <c r="O190" i="9"/>
  <c r="P190" i="9"/>
  <c r="Q190" i="9"/>
  <c r="R190" i="9"/>
  <c r="S190" i="9"/>
  <c r="T190" i="9"/>
  <c r="U190" i="9"/>
  <c r="V190" i="9"/>
  <c r="W190" i="9"/>
  <c r="X190" i="9"/>
  <c r="Y190" i="9"/>
  <c r="Z190" i="9"/>
  <c r="AA190" i="9"/>
  <c r="AB190" i="9"/>
  <c r="AC190" i="9"/>
  <c r="AD190" i="9"/>
  <c r="G96" i="9" l="1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I380" i="7" l="1"/>
  <c r="I379" i="7" s="1"/>
  <c r="J381" i="7"/>
  <c r="I383" i="7"/>
  <c r="I382" i="7" s="1"/>
  <c r="F381" i="7"/>
  <c r="F380" i="7" s="1"/>
  <c r="F384" i="7"/>
  <c r="F383" i="7" s="1"/>
  <c r="F382" i="7" s="1"/>
  <c r="I378" i="7" l="1"/>
  <c r="F318" i="9"/>
  <c r="F317" i="9" s="1"/>
  <c r="F316" i="9" s="1"/>
  <c r="D321" i="9"/>
  <c r="D320" i="9" s="1"/>
  <c r="D319" i="9" s="1"/>
  <c r="J380" i="7"/>
  <c r="J379" i="7" s="1"/>
  <c r="D318" i="9"/>
  <c r="D317" i="9" s="1"/>
  <c r="D316" i="9" s="1"/>
  <c r="H381" i="7"/>
  <c r="E318" i="9" s="1"/>
  <c r="E317" i="9" s="1"/>
  <c r="E316" i="9" s="1"/>
  <c r="AD801" i="2"/>
  <c r="AD800" i="2" s="1"/>
  <c r="J384" i="7"/>
  <c r="F321" i="9" s="1"/>
  <c r="F320" i="9" s="1"/>
  <c r="F319" i="9" s="1"/>
  <c r="AF32" i="2"/>
  <c r="AF30" i="2"/>
  <c r="D315" i="9" l="1"/>
  <c r="F315" i="9"/>
  <c r="AF29" i="2"/>
  <c r="H380" i="7"/>
  <c r="H379" i="7" s="1"/>
  <c r="AE801" i="2"/>
  <c r="AE800" i="2" s="1"/>
  <c r="H384" i="7"/>
  <c r="J383" i="7"/>
  <c r="J382" i="7" s="1"/>
  <c r="J378" i="7" s="1"/>
  <c r="AF801" i="2"/>
  <c r="AF800" i="2" s="1"/>
  <c r="E321" i="9" l="1"/>
  <c r="E320" i="9" s="1"/>
  <c r="E319" i="9" s="1"/>
  <c r="E315" i="9" s="1"/>
  <c r="H383" i="7"/>
  <c r="H382" i="7" s="1"/>
  <c r="H378" i="7" s="1"/>
  <c r="AE32" i="2"/>
  <c r="AE30" i="2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G482" i="9" l="1"/>
  <c r="H482" i="9"/>
  <c r="I482" i="9"/>
  <c r="J482" i="9"/>
  <c r="K482" i="9"/>
  <c r="L482" i="9"/>
  <c r="M482" i="9"/>
  <c r="N482" i="9"/>
  <c r="O482" i="9"/>
  <c r="P482" i="9"/>
  <c r="Q482" i="9"/>
  <c r="R482" i="9"/>
  <c r="S482" i="9"/>
  <c r="T482" i="9"/>
  <c r="U482" i="9"/>
  <c r="V482" i="9"/>
  <c r="W482" i="9"/>
  <c r="X482" i="9"/>
  <c r="Y482" i="9"/>
  <c r="Z482" i="9"/>
  <c r="AA482" i="9"/>
  <c r="AB482" i="9"/>
  <c r="AC482" i="9"/>
  <c r="AD482" i="9"/>
  <c r="J319" i="7"/>
  <c r="H319" i="7"/>
  <c r="F319" i="7"/>
  <c r="F318" i="7" s="1"/>
  <c r="H309" i="7"/>
  <c r="H308" i="7" s="1"/>
  <c r="J309" i="7"/>
  <c r="J308" i="7" s="1"/>
  <c r="F309" i="7"/>
  <c r="AE765" i="2"/>
  <c r="AE764" i="2" s="1"/>
  <c r="AF765" i="2"/>
  <c r="AF764" i="2" s="1"/>
  <c r="F315" i="7" l="1"/>
  <c r="F314" i="7" s="1"/>
  <c r="F313" i="7" s="1"/>
  <c r="AF763" i="2"/>
  <c r="AF755" i="2" s="1"/>
  <c r="AE763" i="2"/>
  <c r="AD765" i="2"/>
  <c r="AD764" i="2" s="1"/>
  <c r="D510" i="9"/>
  <c r="D509" i="9" s="1"/>
  <c r="E500" i="9"/>
  <c r="F500" i="9"/>
  <c r="F308" i="7"/>
  <c r="D500" i="9"/>
  <c r="F510" i="9"/>
  <c r="F509" i="9" s="1"/>
  <c r="J318" i="7"/>
  <c r="E510" i="9"/>
  <c r="E509" i="9" s="1"/>
  <c r="H318" i="7"/>
  <c r="J120" i="7"/>
  <c r="H120" i="7"/>
  <c r="J446" i="7"/>
  <c r="H446" i="7"/>
  <c r="AE755" i="2" l="1"/>
  <c r="AE754" i="2" s="1"/>
  <c r="F506" i="9"/>
  <c r="F505" i="9" s="1"/>
  <c r="F504" i="9" s="1"/>
  <c r="D506" i="9"/>
  <c r="D505" i="9" s="1"/>
  <c r="D504" i="9" s="1"/>
  <c r="H315" i="7"/>
  <c r="H314" i="7" s="1"/>
  <c r="H313" i="7" s="1"/>
  <c r="J315" i="7"/>
  <c r="J314" i="7" s="1"/>
  <c r="J313" i="7" s="1"/>
  <c r="E506" i="9"/>
  <c r="E505" i="9" s="1"/>
  <c r="E504" i="9" s="1"/>
  <c r="AF754" i="2"/>
  <c r="AD763" i="2"/>
  <c r="F446" i="7"/>
  <c r="AE288" i="2"/>
  <c r="AE287" i="2" s="1"/>
  <c r="AE286" i="2" s="1"/>
  <c r="AE285" i="2" s="1"/>
  <c r="AE284" i="2" s="1"/>
  <c r="AE282" i="2"/>
  <c r="AE281" i="2" s="1"/>
  <c r="AE280" i="2" s="1"/>
  <c r="AE279" i="2" s="1"/>
  <c r="AD755" i="2" l="1"/>
  <c r="AD754" i="2" s="1"/>
  <c r="AF95" i="2"/>
  <c r="AF92" i="2"/>
  <c r="AF90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7" i="7"/>
  <c r="F341" i="7"/>
  <c r="F340" i="7" s="1"/>
  <c r="F339" i="7" s="1"/>
  <c r="F338" i="7" s="1"/>
  <c r="F345" i="7" l="1"/>
  <c r="F344" i="7" s="1"/>
  <c r="F343" i="7" s="1"/>
  <c r="F342" i="7" s="1"/>
  <c r="J537" i="7" l="1"/>
  <c r="J536" i="7" s="1"/>
  <c r="J535" i="7" s="1"/>
  <c r="J534" i="7" s="1"/>
  <c r="J533" i="7" s="1"/>
  <c r="J532" i="7" s="1"/>
  <c r="J531" i="7" s="1"/>
  <c r="H537" i="7"/>
  <c r="H536" i="7" s="1"/>
  <c r="H535" i="7" s="1"/>
  <c r="H534" i="7" s="1"/>
  <c r="H533" i="7" s="1"/>
  <c r="H532" i="7" s="1"/>
  <c r="H531" i="7" s="1"/>
  <c r="F537" i="7"/>
  <c r="F536" i="7" s="1"/>
  <c r="F535" i="7" s="1"/>
  <c r="F534" i="7" s="1"/>
  <c r="F533" i="7" s="1"/>
  <c r="F532" i="7" s="1"/>
  <c r="F531" i="7" s="1"/>
  <c r="AF314" i="2"/>
  <c r="AF313" i="2" s="1"/>
  <c r="AF312" i="2" s="1"/>
  <c r="AF311" i="2" s="1"/>
  <c r="AF310" i="2" s="1"/>
  <c r="AF309" i="2" s="1"/>
  <c r="AF308" i="2" s="1"/>
  <c r="AE314" i="2"/>
  <c r="AE313" i="2" s="1"/>
  <c r="AE312" i="2" s="1"/>
  <c r="AE311" i="2" s="1"/>
  <c r="AE310" i="2" s="1"/>
  <c r="AE309" i="2" s="1"/>
  <c r="AE308" i="2" s="1"/>
  <c r="AD314" i="2"/>
  <c r="AD313" i="2" s="1"/>
  <c r="AD312" i="2" s="1"/>
  <c r="AD311" i="2" s="1"/>
  <c r="AD310" i="2" s="1"/>
  <c r="AD309" i="2" s="1"/>
  <c r="AD308" i="2" s="1"/>
  <c r="D39" i="10" l="1"/>
  <c r="D38" i="10" s="1"/>
  <c r="F530" i="7"/>
  <c r="E39" i="10"/>
  <c r="E38" i="10" s="1"/>
  <c r="H530" i="7"/>
  <c r="F39" i="10"/>
  <c r="F38" i="10" s="1"/>
  <c r="J530" i="7"/>
  <c r="D218" i="9"/>
  <c r="D217" i="9" s="1"/>
  <c r="D216" i="9" s="1"/>
  <c r="D215" i="9" s="1"/>
  <c r="D214" i="9" s="1"/>
  <c r="D213" i="9" s="1"/>
  <c r="E218" i="9"/>
  <c r="E217" i="9" s="1"/>
  <c r="E216" i="9" s="1"/>
  <c r="E215" i="9" s="1"/>
  <c r="E214" i="9" s="1"/>
  <c r="E213" i="9" s="1"/>
  <c r="F218" i="9"/>
  <c r="F217" i="9" s="1"/>
  <c r="F216" i="9" s="1"/>
  <c r="F215" i="9" s="1"/>
  <c r="F214" i="9" s="1"/>
  <c r="F213" i="9" s="1"/>
  <c r="AE414" i="2" l="1"/>
  <c r="AE413" i="2" s="1"/>
  <c r="AE412" i="2" s="1"/>
  <c r="AE411" i="2" s="1"/>
  <c r="AE410" i="2" s="1"/>
  <c r="AE409" i="2" s="1"/>
  <c r="AF414" i="2"/>
  <c r="AF413" i="2" s="1"/>
  <c r="AF412" i="2" s="1"/>
  <c r="AF411" i="2" s="1"/>
  <c r="AF410" i="2" s="1"/>
  <c r="AF409" i="2" s="1"/>
  <c r="G571" i="9"/>
  <c r="G570" i="9" s="1"/>
  <c r="H571" i="9"/>
  <c r="H570" i="9" s="1"/>
  <c r="I571" i="9"/>
  <c r="I570" i="9" s="1"/>
  <c r="J571" i="9"/>
  <c r="J570" i="9" s="1"/>
  <c r="K571" i="9"/>
  <c r="K570" i="9" s="1"/>
  <c r="L571" i="9"/>
  <c r="L570" i="9" s="1"/>
  <c r="M571" i="9"/>
  <c r="M570" i="9" s="1"/>
  <c r="N571" i="9"/>
  <c r="N570" i="9" s="1"/>
  <c r="O571" i="9"/>
  <c r="O570" i="9" s="1"/>
  <c r="P571" i="9"/>
  <c r="P570" i="9" s="1"/>
  <c r="Q571" i="9"/>
  <c r="Q570" i="9" s="1"/>
  <c r="R571" i="9"/>
  <c r="R570" i="9" s="1"/>
  <c r="S571" i="9"/>
  <c r="S570" i="9" s="1"/>
  <c r="T571" i="9"/>
  <c r="T570" i="9" s="1"/>
  <c r="U571" i="9"/>
  <c r="U570" i="9" s="1"/>
  <c r="V571" i="9"/>
  <c r="V570" i="9" s="1"/>
  <c r="W571" i="9"/>
  <c r="W570" i="9" s="1"/>
  <c r="X571" i="9"/>
  <c r="X570" i="9" s="1"/>
  <c r="Y571" i="9"/>
  <c r="Y570" i="9" s="1"/>
  <c r="Z571" i="9"/>
  <c r="Z570" i="9" s="1"/>
  <c r="AA571" i="9"/>
  <c r="AA570" i="9" s="1"/>
  <c r="AB571" i="9"/>
  <c r="AB570" i="9" s="1"/>
  <c r="AC571" i="9"/>
  <c r="AC570" i="9" s="1"/>
  <c r="AD571" i="9"/>
  <c r="AD570" i="9" s="1"/>
  <c r="J755" i="7"/>
  <c r="J754" i="7" s="1"/>
  <c r="J753" i="7" s="1"/>
  <c r="J752" i="7" s="1"/>
  <c r="J751" i="7" s="1"/>
  <c r="J750" i="7" s="1"/>
  <c r="J749" i="7" s="1"/>
  <c r="H755" i="7"/>
  <c r="E574" i="9" s="1"/>
  <c r="E573" i="9" s="1"/>
  <c r="E572" i="9" s="1"/>
  <c r="E571" i="9" s="1"/>
  <c r="F755" i="7"/>
  <c r="F754" i="7" s="1"/>
  <c r="F753" i="7" s="1"/>
  <c r="F752" i="7" s="1"/>
  <c r="F751" i="7" s="1"/>
  <c r="F750" i="7" s="1"/>
  <c r="F749" i="7" s="1"/>
  <c r="AD414" i="2"/>
  <c r="AD413" i="2" s="1"/>
  <c r="AD412" i="2" s="1"/>
  <c r="AD411" i="2" s="1"/>
  <c r="AD410" i="2" s="1"/>
  <c r="AD409" i="2" s="1"/>
  <c r="H754" i="7" l="1"/>
  <c r="H753" i="7" s="1"/>
  <c r="H752" i="7" s="1"/>
  <c r="H751" i="7" s="1"/>
  <c r="H750" i="7" s="1"/>
  <c r="H749" i="7" s="1"/>
  <c r="D574" i="9"/>
  <c r="D573" i="9" s="1"/>
  <c r="D572" i="9" s="1"/>
  <c r="D571" i="9" s="1"/>
  <c r="F574" i="9"/>
  <c r="F573" i="9" s="1"/>
  <c r="F572" i="9" s="1"/>
  <c r="F571" i="9" s="1"/>
  <c r="J86" i="7" l="1"/>
  <c r="H86" i="7"/>
  <c r="F86" i="7"/>
  <c r="J170" i="7" l="1"/>
  <c r="J169" i="7" s="1"/>
  <c r="J168" i="7" s="1"/>
  <c r="J167" i="7" s="1"/>
  <c r="H170" i="7"/>
  <c r="H169" i="7" s="1"/>
  <c r="H168" i="7" s="1"/>
  <c r="H167" i="7" s="1"/>
  <c r="F170" i="7"/>
  <c r="F169" i="7" s="1"/>
  <c r="F168" i="7" s="1"/>
  <c r="F167" i="7" s="1"/>
  <c r="AE937" i="2"/>
  <c r="AE936" i="2" s="1"/>
  <c r="AE935" i="2" s="1"/>
  <c r="AE934" i="2" s="1"/>
  <c r="AE933" i="2" s="1"/>
  <c r="AF937" i="2"/>
  <c r="AF936" i="2" s="1"/>
  <c r="AF935" i="2" s="1"/>
  <c r="AF934" i="2" s="1"/>
  <c r="AF933" i="2" s="1"/>
  <c r="AD937" i="2"/>
  <c r="AD936" i="2" s="1"/>
  <c r="AD935" i="2" s="1"/>
  <c r="AD934" i="2" s="1"/>
  <c r="AD933" i="2" s="1"/>
  <c r="J822" i="7"/>
  <c r="J821" i="7" s="1"/>
  <c r="H822" i="7"/>
  <c r="H821" i="7" s="1"/>
  <c r="F822" i="7"/>
  <c r="D199" i="9" s="1"/>
  <c r="D198" i="9" s="1"/>
  <c r="D197" i="9" s="1"/>
  <c r="D196" i="9" s="1"/>
  <c r="AE928" i="2"/>
  <c r="AE927" i="2" s="1"/>
  <c r="AE926" i="2" s="1"/>
  <c r="AE925" i="2" s="1"/>
  <c r="AE924" i="2" s="1"/>
  <c r="AE923" i="2" s="1"/>
  <c r="AE922" i="2" s="1"/>
  <c r="AF928" i="2"/>
  <c r="AF927" i="2" s="1"/>
  <c r="AF926" i="2" s="1"/>
  <c r="AF925" i="2" s="1"/>
  <c r="AF924" i="2" s="1"/>
  <c r="AF923" i="2" s="1"/>
  <c r="AF922" i="2" s="1"/>
  <c r="AD928" i="2"/>
  <c r="AD927" i="2" s="1"/>
  <c r="AD926" i="2" s="1"/>
  <c r="AD925" i="2" s="1"/>
  <c r="AD924" i="2" s="1"/>
  <c r="AD923" i="2" s="1"/>
  <c r="AD922" i="2" s="1"/>
  <c r="J820" i="7" l="1"/>
  <c r="J819" i="7" s="1"/>
  <c r="H820" i="7"/>
  <c r="H819" i="7" s="1"/>
  <c r="AF101" i="2"/>
  <c r="AF100" i="2" s="1"/>
  <c r="AF99" i="2" s="1"/>
  <c r="AE101" i="2"/>
  <c r="AE100" i="2" s="1"/>
  <c r="AE99" i="2" s="1"/>
  <c r="AD101" i="2"/>
  <c r="AD100" i="2" s="1"/>
  <c r="AD99" i="2" s="1"/>
  <c r="F821" i="7"/>
  <c r="E199" i="9"/>
  <c r="E198" i="9" s="1"/>
  <c r="E197" i="9" s="1"/>
  <c r="E196" i="9" s="1"/>
  <c r="F199" i="9"/>
  <c r="F198" i="9" s="1"/>
  <c r="F197" i="9" s="1"/>
  <c r="F196" i="9" s="1"/>
  <c r="F820" i="7" l="1"/>
  <c r="F819" i="7" s="1"/>
  <c r="J219" i="7" l="1"/>
  <c r="F269" i="9" s="1"/>
  <c r="F268" i="9" s="1"/>
  <c r="F267" i="9" s="1"/>
  <c r="F266" i="9" s="1"/>
  <c r="H219" i="7"/>
  <c r="E269" i="9" s="1"/>
  <c r="E268" i="9" s="1"/>
  <c r="E267" i="9" s="1"/>
  <c r="E266" i="9" s="1"/>
  <c r="F219" i="7"/>
  <c r="D269" i="9" s="1"/>
  <c r="D268" i="9" s="1"/>
  <c r="D267" i="9" s="1"/>
  <c r="D266" i="9" s="1"/>
  <c r="AE145" i="2"/>
  <c r="AE144" i="2" s="1"/>
  <c r="AE143" i="2" s="1"/>
  <c r="AF145" i="2"/>
  <c r="AF144" i="2" s="1"/>
  <c r="AF143" i="2" s="1"/>
  <c r="AD145" i="2"/>
  <c r="AD144" i="2" s="1"/>
  <c r="AD143" i="2" s="1"/>
  <c r="J246" i="7"/>
  <c r="H246" i="7"/>
  <c r="F246" i="7"/>
  <c r="F218" i="7" l="1"/>
  <c r="F217" i="7" s="1"/>
  <c r="F216" i="7" s="1"/>
  <c r="J218" i="7"/>
  <c r="J217" i="7" s="1"/>
  <c r="J216" i="7" s="1"/>
  <c r="H218" i="7"/>
  <c r="H217" i="7" s="1"/>
  <c r="H216" i="7" s="1"/>
  <c r="I775" i="7" l="1"/>
  <c r="I774" i="7" s="1"/>
  <c r="I773" i="7" s="1"/>
  <c r="I772" i="7" s="1"/>
  <c r="J776" i="7"/>
  <c r="F301" i="9" s="1"/>
  <c r="F300" i="9" s="1"/>
  <c r="F299" i="9" s="1"/>
  <c r="F298" i="9" s="1"/>
  <c r="F297" i="9" s="1"/>
  <c r="H776" i="7"/>
  <c r="E301" i="9" s="1"/>
  <c r="E300" i="9" s="1"/>
  <c r="E299" i="9" s="1"/>
  <c r="E298" i="9" s="1"/>
  <c r="E297" i="9" s="1"/>
  <c r="F776" i="7"/>
  <c r="D301" i="9" s="1"/>
  <c r="D300" i="9" s="1"/>
  <c r="D299" i="9" s="1"/>
  <c r="D298" i="9" s="1"/>
  <c r="D297" i="9" s="1"/>
  <c r="AE913" i="2"/>
  <c r="AE912" i="2" s="1"/>
  <c r="AE911" i="2" s="1"/>
  <c r="AE910" i="2" s="1"/>
  <c r="AE909" i="2" s="1"/>
  <c r="AE908" i="2" s="1"/>
  <c r="AF913" i="2"/>
  <c r="AF912" i="2" s="1"/>
  <c r="AF911" i="2" s="1"/>
  <c r="AF910" i="2" s="1"/>
  <c r="AF909" i="2" s="1"/>
  <c r="AF908" i="2" s="1"/>
  <c r="AD913" i="2"/>
  <c r="AD912" i="2" s="1"/>
  <c r="AD911" i="2" s="1"/>
  <c r="AD910" i="2" s="1"/>
  <c r="AD909" i="2" s="1"/>
  <c r="AD908" i="2" s="1"/>
  <c r="I770" i="7" l="1"/>
  <c r="I771" i="7"/>
  <c r="F775" i="7"/>
  <c r="F774" i="7" s="1"/>
  <c r="F773" i="7" s="1"/>
  <c r="F772" i="7" s="1"/>
  <c r="F771" i="7" s="1"/>
  <c r="H775" i="7"/>
  <c r="H774" i="7" s="1"/>
  <c r="H773" i="7" s="1"/>
  <c r="H772" i="7" s="1"/>
  <c r="H771" i="7" s="1"/>
  <c r="J775" i="7"/>
  <c r="J774" i="7" s="1"/>
  <c r="J773" i="7" s="1"/>
  <c r="J772" i="7" s="1"/>
  <c r="J771" i="7" s="1"/>
  <c r="F606" i="7" l="1"/>
  <c r="G119" i="9" l="1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J603" i="7"/>
  <c r="H603" i="7"/>
  <c r="F603" i="7"/>
  <c r="F602" i="7" s="1"/>
  <c r="F601" i="7" s="1"/>
  <c r="AE647" i="2"/>
  <c r="AE646" i="2" s="1"/>
  <c r="AF647" i="2"/>
  <c r="AF646" i="2" s="1"/>
  <c r="AD647" i="2"/>
  <c r="AD646" i="2" s="1"/>
  <c r="J602" i="7" l="1"/>
  <c r="J601" i="7" s="1"/>
  <c r="K603" i="7"/>
  <c r="K602" i="7" s="1"/>
  <c r="K601" i="7" s="1"/>
  <c r="H602" i="7"/>
  <c r="H601" i="7" s="1"/>
  <c r="I603" i="7"/>
  <c r="I602" i="7" s="1"/>
  <c r="I601" i="7" s="1"/>
  <c r="F120" i="9"/>
  <c r="F119" i="9" s="1"/>
  <c r="F118" i="9" s="1"/>
  <c r="G603" i="7"/>
  <c r="G602" i="7" s="1"/>
  <c r="G601" i="7" s="1"/>
  <c r="D120" i="9"/>
  <c r="D119" i="9" s="1"/>
  <c r="D118" i="9" s="1"/>
  <c r="E120" i="9"/>
  <c r="E119" i="9" s="1"/>
  <c r="E118" i="9" s="1"/>
  <c r="J606" i="7" l="1"/>
  <c r="K606" i="7" s="1"/>
  <c r="K605" i="7" s="1"/>
  <c r="K604" i="7" s="1"/>
  <c r="K597" i="7" s="1"/>
  <c r="H606" i="7"/>
  <c r="I606" i="7" s="1"/>
  <c r="AE650" i="2" l="1"/>
  <c r="AE649" i="2" s="1"/>
  <c r="AE642" i="2" s="1"/>
  <c r="AF650" i="2"/>
  <c r="AF649" i="2" s="1"/>
  <c r="AF642" i="2" s="1"/>
  <c r="AD650" i="2"/>
  <c r="AD649" i="2" s="1"/>
  <c r="AD642" i="2" s="1"/>
  <c r="G606" i="7"/>
  <c r="G114" i="9"/>
  <c r="H114" i="9"/>
  <c r="I114" i="9"/>
  <c r="J114" i="9"/>
  <c r="K114" i="9"/>
  <c r="L114" i="9"/>
  <c r="M114" i="9"/>
  <c r="N114" i="9"/>
  <c r="O114" i="9"/>
  <c r="P114" i="9"/>
  <c r="Q114" i="9"/>
  <c r="R114" i="9"/>
  <c r="S114" i="9"/>
  <c r="T114" i="9"/>
  <c r="U114" i="9"/>
  <c r="V114" i="9"/>
  <c r="W114" i="9"/>
  <c r="X114" i="9"/>
  <c r="Y114" i="9"/>
  <c r="Z114" i="9"/>
  <c r="AA114" i="9"/>
  <c r="AB114" i="9"/>
  <c r="AC114" i="9"/>
  <c r="AD114" i="9"/>
  <c r="F123" i="9"/>
  <c r="F122" i="9" s="1"/>
  <c r="F121" i="9" s="1"/>
  <c r="F114" i="9" s="1"/>
  <c r="E123" i="9"/>
  <c r="E122" i="9" s="1"/>
  <c r="E121" i="9" s="1"/>
  <c r="E114" i="9" s="1"/>
  <c r="D123" i="9"/>
  <c r="D122" i="9" s="1"/>
  <c r="D121" i="9" s="1"/>
  <c r="D114" i="9" s="1"/>
  <c r="E95" i="9"/>
  <c r="E94" i="9" s="1"/>
  <c r="E93" i="9" s="1"/>
  <c r="G605" i="7" l="1"/>
  <c r="G604" i="7" s="1"/>
  <c r="G597" i="7" s="1"/>
  <c r="H605" i="7"/>
  <c r="H604" i="7" s="1"/>
  <c r="H597" i="7" s="1"/>
  <c r="I605" i="7"/>
  <c r="I604" i="7" s="1"/>
  <c r="I597" i="7" s="1"/>
  <c r="J605" i="7"/>
  <c r="J604" i="7" s="1"/>
  <c r="J597" i="7" s="1"/>
  <c r="F605" i="7"/>
  <c r="F604" i="7" s="1"/>
  <c r="F597" i="7" s="1"/>
  <c r="J578" i="7"/>
  <c r="H578" i="7"/>
  <c r="H577" i="7" s="1"/>
  <c r="H576" i="7" s="1"/>
  <c r="AE622" i="2"/>
  <c r="AE621" i="2" s="1"/>
  <c r="AF622" i="2"/>
  <c r="AF621" i="2" s="1"/>
  <c r="F578" i="7"/>
  <c r="AD622" i="2" l="1"/>
  <c r="AD621" i="2" s="1"/>
  <c r="F577" i="7"/>
  <c r="F576" i="7" s="1"/>
  <c r="D95" i="9"/>
  <c r="D94" i="9" s="1"/>
  <c r="D93" i="9" s="1"/>
  <c r="J577" i="7"/>
  <c r="J576" i="7" s="1"/>
  <c r="F95" i="9"/>
  <c r="F94" i="9" s="1"/>
  <c r="F93" i="9" s="1"/>
  <c r="G578" i="7"/>
  <c r="G577" i="7" s="1"/>
  <c r="G576" i="7" s="1"/>
  <c r="H465" i="7"/>
  <c r="K459" i="7"/>
  <c r="K448" i="7" s="1"/>
  <c r="K447" i="7" s="1"/>
  <c r="K416" i="7" s="1"/>
  <c r="I464" i="7"/>
  <c r="I463" i="7" s="1"/>
  <c r="I459" i="7" s="1"/>
  <c r="F465" i="7"/>
  <c r="AF846" i="2"/>
  <c r="AF845" i="2" s="1"/>
  <c r="AD846" i="2"/>
  <c r="AD845" i="2" s="1"/>
  <c r="AF798" i="2"/>
  <c r="AF797" i="2" s="1"/>
  <c r="AF796" i="2" s="1"/>
  <c r="J465" i="7" l="1"/>
  <c r="H464" i="7"/>
  <c r="H463" i="7" s="1"/>
  <c r="E568" i="9"/>
  <c r="E567" i="9" s="1"/>
  <c r="E566" i="9" s="1"/>
  <c r="F464" i="7"/>
  <c r="F463" i="7" s="1"/>
  <c r="D568" i="9"/>
  <c r="D567" i="9" s="1"/>
  <c r="D566" i="9" s="1"/>
  <c r="AE846" i="2"/>
  <c r="AE845" i="2" s="1"/>
  <c r="F379" i="7"/>
  <c r="F378" i="7" s="1"/>
  <c r="AD798" i="2"/>
  <c r="AD797" i="2" s="1"/>
  <c r="AD796" i="2" s="1"/>
  <c r="J464" i="7" l="1"/>
  <c r="J463" i="7" s="1"/>
  <c r="F568" i="9"/>
  <c r="F567" i="9" s="1"/>
  <c r="F566" i="9" s="1"/>
  <c r="AE798" i="2"/>
  <c r="AE797" i="2" s="1"/>
  <c r="AE796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F599" i="9" l="1"/>
  <c r="I448" i="7"/>
  <c r="I447" i="7" s="1"/>
  <c r="I416" i="7" s="1"/>
  <c r="J508" i="7" l="1"/>
  <c r="J507" i="7" s="1"/>
  <c r="J506" i="7" s="1"/>
  <c r="J505" i="7" s="1"/>
  <c r="J504" i="7" s="1"/>
  <c r="J503" i="7" s="1"/>
  <c r="H508" i="7"/>
  <c r="H507" i="7" s="1"/>
  <c r="H506" i="7" s="1"/>
  <c r="H505" i="7" s="1"/>
  <c r="H504" i="7" s="1"/>
  <c r="H503" i="7" s="1"/>
  <c r="F508" i="7"/>
  <c r="F507" i="7" s="1"/>
  <c r="F506" i="7" s="1"/>
  <c r="F505" i="7" s="1"/>
  <c r="F504" i="7" s="1"/>
  <c r="F503" i="7" s="1"/>
  <c r="AD877" i="2"/>
  <c r="AD876" i="2" s="1"/>
  <c r="AD875" i="2" s="1"/>
  <c r="AD874" i="2" s="1"/>
  <c r="AD873" i="2" s="1"/>
  <c r="AF877" i="2"/>
  <c r="AF876" i="2" s="1"/>
  <c r="AF875" i="2" s="1"/>
  <c r="AF874" i="2" s="1"/>
  <c r="AF873" i="2" s="1"/>
  <c r="AE877" i="2"/>
  <c r="AE876" i="2" s="1"/>
  <c r="AE875" i="2" s="1"/>
  <c r="AE874" i="2" s="1"/>
  <c r="AE873" i="2" s="1"/>
  <c r="G399" i="7" l="1"/>
  <c r="G398" i="7" s="1"/>
  <c r="G391" i="7" s="1"/>
  <c r="J400" i="7"/>
  <c r="F337" i="9" s="1"/>
  <c r="F336" i="9" s="1"/>
  <c r="F335" i="9" s="1"/>
  <c r="F328" i="9" s="1"/>
  <c r="H400" i="7"/>
  <c r="H399" i="7" s="1"/>
  <c r="H398" i="7" s="1"/>
  <c r="H391" i="7" s="1"/>
  <c r="F400" i="7"/>
  <c r="F399" i="7" l="1"/>
  <c r="F398" i="7" s="1"/>
  <c r="F391" i="7" s="1"/>
  <c r="J399" i="7"/>
  <c r="J398" i="7" s="1"/>
  <c r="J391" i="7" s="1"/>
  <c r="E337" i="9"/>
  <c r="E336" i="9" s="1"/>
  <c r="E335" i="9" s="1"/>
  <c r="E328" i="9" s="1"/>
  <c r="D337" i="9"/>
  <c r="D336" i="9" s="1"/>
  <c r="D335" i="9" s="1"/>
  <c r="D328" i="9" s="1"/>
  <c r="AE817" i="2"/>
  <c r="AE816" i="2" s="1"/>
  <c r="AE809" i="2" s="1"/>
  <c r="AF817" i="2"/>
  <c r="AF816" i="2" s="1"/>
  <c r="AF809" i="2" s="1"/>
  <c r="AD817" i="2"/>
  <c r="AD816" i="2" s="1"/>
  <c r="AD809" i="2" s="1"/>
  <c r="G389" i="7"/>
  <c r="G388" i="7" s="1"/>
  <c r="I367" i="7"/>
  <c r="J390" i="7"/>
  <c r="F327" i="9" s="1"/>
  <c r="F326" i="9" s="1"/>
  <c r="F325" i="9" s="1"/>
  <c r="H390" i="7"/>
  <c r="F390" i="7"/>
  <c r="AE807" i="2"/>
  <c r="AE806" i="2" s="1"/>
  <c r="AE785" i="2" s="1"/>
  <c r="AF807" i="2"/>
  <c r="AF806" i="2" s="1"/>
  <c r="AF785" i="2" s="1"/>
  <c r="AD807" i="2"/>
  <c r="AD806" i="2" s="1"/>
  <c r="AD785" i="2" s="1"/>
  <c r="I366" i="7" l="1"/>
  <c r="I365" i="7" s="1"/>
  <c r="D327" i="9"/>
  <c r="D326" i="9" s="1"/>
  <c r="D325" i="9" s="1"/>
  <c r="H389" i="7"/>
  <c r="H388" i="7" s="1"/>
  <c r="F389" i="7"/>
  <c r="F388" i="7" s="1"/>
  <c r="J389" i="7"/>
  <c r="J388" i="7" s="1"/>
  <c r="E327" i="9"/>
  <c r="E326" i="9" s="1"/>
  <c r="E325" i="9" s="1"/>
  <c r="J85" i="7"/>
  <c r="J84" i="7" s="1"/>
  <c r="J83" i="7" s="1"/>
  <c r="H85" i="7"/>
  <c r="H84" i="7" s="1"/>
  <c r="H83" i="7" s="1"/>
  <c r="F85" i="7"/>
  <c r="F84" i="7" s="1"/>
  <c r="F83" i="7" s="1"/>
  <c r="AD524" i="2"/>
  <c r="AD523" i="2" s="1"/>
  <c r="AD522" i="2" s="1"/>
  <c r="AF524" i="2"/>
  <c r="AF523" i="2" s="1"/>
  <c r="AF522" i="2" s="1"/>
  <c r="AE524" i="2"/>
  <c r="AE523" i="2" s="1"/>
  <c r="AE522" i="2" s="1"/>
  <c r="J741" i="7" l="1"/>
  <c r="F50" i="9" s="1"/>
  <c r="F49" i="9" s="1"/>
  <c r="F48" i="9" s="1"/>
  <c r="F47" i="9" s="1"/>
  <c r="H741" i="7"/>
  <c r="H740" i="7" s="1"/>
  <c r="H739" i="7" s="1"/>
  <c r="H738" i="7" s="1"/>
  <c r="F741" i="7"/>
  <c r="D50" i="9" s="1"/>
  <c r="AE400" i="2"/>
  <c r="AE399" i="2" s="1"/>
  <c r="AE398" i="2" s="1"/>
  <c r="AF400" i="2"/>
  <c r="AF399" i="2" s="1"/>
  <c r="AF398" i="2" s="1"/>
  <c r="AD400" i="2"/>
  <c r="AD399" i="2" s="1"/>
  <c r="AD398" i="2" s="1"/>
  <c r="D49" i="9" l="1"/>
  <c r="D48" i="9" s="1"/>
  <c r="D47" i="9" s="1"/>
  <c r="G741" i="7"/>
  <c r="G740" i="7" s="1"/>
  <c r="G739" i="7" s="1"/>
  <c r="G738" i="7" s="1"/>
  <c r="G718" i="7" s="1"/>
  <c r="F740" i="7"/>
  <c r="F739" i="7" s="1"/>
  <c r="F738" i="7" s="1"/>
  <c r="J740" i="7"/>
  <c r="J739" i="7" s="1"/>
  <c r="J738" i="7" s="1"/>
  <c r="E50" i="9"/>
  <c r="E49" i="9" s="1"/>
  <c r="E48" i="9" s="1"/>
  <c r="E47" i="9" s="1"/>
  <c r="I364" i="7" l="1"/>
  <c r="J562" i="7" l="1"/>
  <c r="H562" i="7"/>
  <c r="AE606" i="2"/>
  <c r="AE605" i="2" s="1"/>
  <c r="AF606" i="2"/>
  <c r="AF605" i="2" s="1"/>
  <c r="AD606" i="2"/>
  <c r="AD605" i="2" s="1"/>
  <c r="E65" i="9" l="1"/>
  <c r="E64" i="9" s="1"/>
  <c r="E63" i="9" s="1"/>
  <c r="F65" i="9"/>
  <c r="F64" i="9" s="1"/>
  <c r="F63" i="9" s="1"/>
  <c r="J561" i="7"/>
  <c r="J560" i="7" s="1"/>
  <c r="F562" i="7"/>
  <c r="H561" i="7"/>
  <c r="H560" i="7" s="1"/>
  <c r="D65" i="9" l="1"/>
  <c r="D64" i="9" s="1"/>
  <c r="D63" i="9" s="1"/>
  <c r="F561" i="7"/>
  <c r="F560" i="7" s="1"/>
  <c r="H105" i="7" l="1"/>
  <c r="AF629" i="2" l="1"/>
  <c r="AF628" i="2" s="1"/>
  <c r="AE629" i="2"/>
  <c r="AE628" i="2" s="1"/>
  <c r="AD629" i="2"/>
  <c r="AD628" i="2" s="1"/>
  <c r="H585" i="7" l="1"/>
  <c r="F585" i="7"/>
  <c r="J585" i="7"/>
  <c r="F102" i="9" s="1"/>
  <c r="F101" i="9" s="1"/>
  <c r="F100" i="9" s="1"/>
  <c r="D102" i="9" l="1"/>
  <c r="D101" i="9" s="1"/>
  <c r="D100" i="9" s="1"/>
  <c r="E102" i="9"/>
  <c r="E101" i="9" s="1"/>
  <c r="E100" i="9" s="1"/>
  <c r="J473" i="7" l="1"/>
  <c r="H473" i="7"/>
  <c r="F473" i="7"/>
  <c r="F472" i="7" s="1"/>
  <c r="F471" i="7" s="1"/>
  <c r="AE854" i="2"/>
  <c r="AE853" i="2" s="1"/>
  <c r="AF854" i="2"/>
  <c r="AF853" i="2" s="1"/>
  <c r="AD854" i="2"/>
  <c r="AD853" i="2" s="1"/>
  <c r="H472" i="7" l="1"/>
  <c r="H471" i="7" s="1"/>
  <c r="E580" i="9"/>
  <c r="E579" i="9" s="1"/>
  <c r="E578" i="9" s="1"/>
  <c r="J472" i="7"/>
  <c r="J471" i="7" s="1"/>
  <c r="F580" i="9"/>
  <c r="F579" i="9" s="1"/>
  <c r="F578" i="9" s="1"/>
  <c r="D580" i="9"/>
  <c r="D579" i="9" s="1"/>
  <c r="D578" i="9" s="1"/>
  <c r="AF66" i="2" l="1"/>
  <c r="AF65" i="2" s="1"/>
  <c r="AE66" i="2"/>
  <c r="AE65" i="2" s="1"/>
  <c r="AD66" i="2"/>
  <c r="AD65" i="2" s="1"/>
  <c r="F120" i="7"/>
  <c r="AD64" i="2" l="1"/>
  <c r="AF64" i="2"/>
  <c r="AE64" i="2"/>
  <c r="J476" i="7"/>
  <c r="J475" i="7" s="1"/>
  <c r="J474" i="7" s="1"/>
  <c r="H476" i="7"/>
  <c r="E583" i="9" s="1"/>
  <c r="E582" i="9" s="1"/>
  <c r="E581" i="9" s="1"/>
  <c r="F476" i="7"/>
  <c r="D583" i="9" s="1"/>
  <c r="D582" i="9" s="1"/>
  <c r="D581" i="9" s="1"/>
  <c r="AE857" i="2"/>
  <c r="AE856" i="2" s="1"/>
  <c r="AF857" i="2"/>
  <c r="AF856" i="2" s="1"/>
  <c r="AD857" i="2"/>
  <c r="AD856" i="2" s="1"/>
  <c r="F475" i="7" l="1"/>
  <c r="F474" i="7" s="1"/>
  <c r="F583" i="9"/>
  <c r="F582" i="9" s="1"/>
  <c r="F581" i="9" s="1"/>
  <c r="H475" i="7"/>
  <c r="H474" i="7" s="1"/>
  <c r="J253" i="7" l="1"/>
  <c r="F290" i="9" s="1"/>
  <c r="F289" i="9" s="1"/>
  <c r="H253" i="7"/>
  <c r="H252" i="7" s="1"/>
  <c r="F253" i="7"/>
  <c r="D290" i="9" s="1"/>
  <c r="D289" i="9" s="1"/>
  <c r="AF179" i="2"/>
  <c r="AE179" i="2"/>
  <c r="AD179" i="2"/>
  <c r="F252" i="7" l="1"/>
  <c r="E290" i="9"/>
  <c r="E289" i="9" s="1"/>
  <c r="J252" i="7"/>
  <c r="J575" i="7" l="1"/>
  <c r="J574" i="7" s="1"/>
  <c r="J573" i="7" s="1"/>
  <c r="H575" i="7"/>
  <c r="F575" i="7"/>
  <c r="J555" i="7"/>
  <c r="J554" i="7" s="1"/>
  <c r="J553" i="7" s="1"/>
  <c r="H555" i="7"/>
  <c r="I555" i="7" s="1"/>
  <c r="I554" i="7" s="1"/>
  <c r="I553" i="7" s="1"/>
  <c r="F555" i="7"/>
  <c r="F554" i="7" s="1"/>
  <c r="F553" i="7" s="1"/>
  <c r="AF619" i="2"/>
  <c r="AF618" i="2" s="1"/>
  <c r="AE619" i="2"/>
  <c r="AE618" i="2" s="1"/>
  <c r="AD619" i="2"/>
  <c r="AD618" i="2" s="1"/>
  <c r="AF599" i="2"/>
  <c r="AF598" i="2" s="1"/>
  <c r="AD599" i="2"/>
  <c r="AD598" i="2" s="1"/>
  <c r="AE599" i="2"/>
  <c r="AE598" i="2" s="1"/>
  <c r="J596" i="7"/>
  <c r="F113" i="9" s="1"/>
  <c r="F112" i="9" s="1"/>
  <c r="F111" i="9" s="1"/>
  <c r="H596" i="7"/>
  <c r="E113" i="9" s="1"/>
  <c r="E112" i="9" s="1"/>
  <c r="E111" i="9" s="1"/>
  <c r="F596" i="7"/>
  <c r="F595" i="7" s="1"/>
  <c r="F594" i="7" s="1"/>
  <c r="AE640" i="2"/>
  <c r="AE639" i="2" s="1"/>
  <c r="AF640" i="2"/>
  <c r="AF639" i="2" s="1"/>
  <c r="AD640" i="2"/>
  <c r="AD639" i="2" s="1"/>
  <c r="G555" i="7" l="1"/>
  <c r="G554" i="7" s="1"/>
  <c r="G553" i="7" s="1"/>
  <c r="D92" i="9"/>
  <c r="D91" i="9" s="1"/>
  <c r="D90" i="9" s="1"/>
  <c r="E92" i="9"/>
  <c r="E91" i="9" s="1"/>
  <c r="E90" i="9" s="1"/>
  <c r="K555" i="7"/>
  <c r="K554" i="7" s="1"/>
  <c r="K553" i="7" s="1"/>
  <c r="F92" i="9"/>
  <c r="F91" i="9" s="1"/>
  <c r="F90" i="9" s="1"/>
  <c r="G575" i="7"/>
  <c r="G574" i="7" s="1"/>
  <c r="G573" i="7" s="1"/>
  <c r="K575" i="7"/>
  <c r="K574" i="7" s="1"/>
  <c r="K573" i="7" s="1"/>
  <c r="F574" i="7"/>
  <c r="F573" i="7" s="1"/>
  <c r="G596" i="7"/>
  <c r="G595" i="7" s="1"/>
  <c r="G594" i="7" s="1"/>
  <c r="G590" i="7" s="1"/>
  <c r="I575" i="7"/>
  <c r="I574" i="7" s="1"/>
  <c r="I573" i="7" s="1"/>
  <c r="H574" i="7"/>
  <c r="H573" i="7" s="1"/>
  <c r="H554" i="7"/>
  <c r="H553" i="7" s="1"/>
  <c r="D113" i="9"/>
  <c r="D112" i="9" s="1"/>
  <c r="D111" i="9" s="1"/>
  <c r="H595" i="7"/>
  <c r="H594" i="7" s="1"/>
  <c r="I596" i="7"/>
  <c r="I595" i="7" s="1"/>
  <c r="I594" i="7" s="1"/>
  <c r="I590" i="7" s="1"/>
  <c r="K596" i="7"/>
  <c r="K595" i="7" s="1"/>
  <c r="K594" i="7" s="1"/>
  <c r="K590" i="7" s="1"/>
  <c r="J595" i="7"/>
  <c r="J594" i="7" s="1"/>
  <c r="H445" i="7" l="1"/>
  <c r="H444" i="7" s="1"/>
  <c r="H443" i="7" s="1"/>
  <c r="H442" i="7" s="1"/>
  <c r="H441" i="7" s="1"/>
  <c r="F549" i="9"/>
  <c r="F445" i="7"/>
  <c r="F444" i="7" s="1"/>
  <c r="F443" i="7" s="1"/>
  <c r="F442" i="7" s="1"/>
  <c r="F441" i="7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445" i="7" l="1"/>
  <c r="J444" i="7" s="1"/>
  <c r="J443" i="7" s="1"/>
  <c r="J442" i="7" s="1"/>
  <c r="J441" i="7" s="1"/>
  <c r="E549" i="9"/>
  <c r="E548" i="9" s="1"/>
  <c r="E547" i="9" s="1"/>
  <c r="D549" i="9"/>
  <c r="D548" i="9" s="1"/>
  <c r="D547" i="9" s="1"/>
  <c r="F548" i="9"/>
  <c r="F547" i="9" s="1"/>
  <c r="E546" i="9" l="1"/>
  <c r="E545" i="9" s="1"/>
  <c r="D546" i="9"/>
  <c r="D545" i="9" s="1"/>
  <c r="F546" i="9"/>
  <c r="F545" i="9" s="1"/>
  <c r="J660" i="7" l="1"/>
  <c r="H660" i="7"/>
  <c r="J62" i="7" l="1"/>
  <c r="F448" i="9" s="1"/>
  <c r="K697" i="7"/>
  <c r="J804" i="7" l="1"/>
  <c r="F183" i="9" s="1"/>
  <c r="J780" i="7" l="1"/>
  <c r="H780" i="7"/>
  <c r="F780" i="7"/>
  <c r="D668" i="9" s="1"/>
  <c r="D667" i="9" s="1"/>
  <c r="D666" i="9" s="1"/>
  <c r="AE433" i="2"/>
  <c r="AE432" i="2" s="1"/>
  <c r="AE431" i="2" s="1"/>
  <c r="AE430" i="2" s="1"/>
  <c r="AF433" i="2"/>
  <c r="AF432" i="2" s="1"/>
  <c r="AF431" i="2" s="1"/>
  <c r="AF430" i="2" s="1"/>
  <c r="AD433" i="2"/>
  <c r="AD432" i="2" s="1"/>
  <c r="AD431" i="2" s="1"/>
  <c r="AD430" i="2" s="1"/>
  <c r="H779" i="7" l="1"/>
  <c r="H778" i="7" s="1"/>
  <c r="H777" i="7" s="1"/>
  <c r="E668" i="9"/>
  <c r="J779" i="7"/>
  <c r="J778" i="7" s="1"/>
  <c r="J777" i="7" s="1"/>
  <c r="F668" i="9"/>
  <c r="F779" i="7"/>
  <c r="F778" i="7" s="1"/>
  <c r="F777" i="7" s="1"/>
  <c r="AF458" i="2"/>
  <c r="AF457" i="2" s="1"/>
  <c r="AE458" i="2"/>
  <c r="AE457" i="2" s="1"/>
  <c r="AD458" i="2"/>
  <c r="AD457" i="2" s="1"/>
  <c r="J770" i="7" l="1"/>
  <c r="F50" i="10" s="1"/>
  <c r="F770" i="7"/>
  <c r="D50" i="10" s="1"/>
  <c r="H770" i="7"/>
  <c r="E50" i="10" s="1"/>
  <c r="AF172" i="2" l="1"/>
  <c r="AF171" i="2" s="1"/>
  <c r="AE172" i="2"/>
  <c r="AE171" i="2" s="1"/>
  <c r="AD172" i="2"/>
  <c r="AD171" i="2" s="1"/>
  <c r="AF167" i="2" l="1"/>
  <c r="AF166" i="2" s="1"/>
  <c r="AE167" i="2"/>
  <c r="AE166" i="2" s="1"/>
  <c r="AD167" i="2"/>
  <c r="AD166" i="2" s="1"/>
  <c r="J50" i="7" l="1"/>
  <c r="F390" i="9" s="1"/>
  <c r="F389" i="9" s="1"/>
  <c r="H50" i="7"/>
  <c r="H49" i="7" s="1"/>
  <c r="F50" i="7"/>
  <c r="D390" i="9" s="1"/>
  <c r="D389" i="9" s="1"/>
  <c r="AD30" i="2"/>
  <c r="F49" i="7" l="1"/>
  <c r="J49" i="7"/>
  <c r="E390" i="9"/>
  <c r="E389" i="9" s="1"/>
  <c r="J452" i="7" l="1"/>
  <c r="F555" i="9" s="1"/>
  <c r="F554" i="9" s="1"/>
  <c r="F553" i="9" s="1"/>
  <c r="F552" i="9" s="1"/>
  <c r="H452" i="7"/>
  <c r="E555" i="9" s="1"/>
  <c r="E554" i="9" s="1"/>
  <c r="E553" i="9" s="1"/>
  <c r="E552" i="9" s="1"/>
  <c r="F452" i="7"/>
  <c r="F451" i="7" s="1"/>
  <c r="F450" i="7" s="1"/>
  <c r="F449" i="7" s="1"/>
  <c r="AE833" i="2"/>
  <c r="AE832" i="2" s="1"/>
  <c r="AE831" i="2" s="1"/>
  <c r="AF833" i="2"/>
  <c r="AF832" i="2" s="1"/>
  <c r="AF831" i="2" s="1"/>
  <c r="AD833" i="2"/>
  <c r="AD832" i="2" s="1"/>
  <c r="AD831" i="2" s="1"/>
  <c r="J451" i="7" l="1"/>
  <c r="J450" i="7" s="1"/>
  <c r="J449" i="7" s="1"/>
  <c r="H451" i="7"/>
  <c r="H450" i="7" s="1"/>
  <c r="H449" i="7" s="1"/>
  <c r="D555" i="9"/>
  <c r="D554" i="9" s="1"/>
  <c r="D553" i="9" s="1"/>
  <c r="D552" i="9" s="1"/>
  <c r="F829" i="7" l="1"/>
  <c r="J829" i="7"/>
  <c r="J828" i="7" s="1"/>
  <c r="J827" i="7" s="1"/>
  <c r="J826" i="7" s="1"/>
  <c r="J825" i="7" s="1"/>
  <c r="J824" i="7" s="1"/>
  <c r="J823" i="7" s="1"/>
  <c r="F55" i="10" s="1"/>
  <c r="H829" i="7"/>
  <c r="E204" i="9" s="1"/>
  <c r="E203" i="9" s="1"/>
  <c r="E202" i="9" s="1"/>
  <c r="E201" i="9" s="1"/>
  <c r="E200" i="9" s="1"/>
  <c r="AE468" i="2"/>
  <c r="AE467" i="2" s="1"/>
  <c r="AE466" i="2" s="1"/>
  <c r="AE465" i="2" s="1"/>
  <c r="AE464" i="2" s="1"/>
  <c r="AE463" i="2" s="1"/>
  <c r="AF468" i="2"/>
  <c r="AF467" i="2" s="1"/>
  <c r="AF466" i="2" s="1"/>
  <c r="AF465" i="2" s="1"/>
  <c r="AF464" i="2" s="1"/>
  <c r="AF463" i="2" s="1"/>
  <c r="F204" i="9" l="1"/>
  <c r="F203" i="9" s="1"/>
  <c r="F202" i="9" s="1"/>
  <c r="F201" i="9" s="1"/>
  <c r="F200" i="9" s="1"/>
  <c r="F828" i="7"/>
  <c r="F827" i="7" s="1"/>
  <c r="F826" i="7" s="1"/>
  <c r="F825" i="7" s="1"/>
  <c r="F824" i="7" s="1"/>
  <c r="F823" i="7" s="1"/>
  <c r="D204" i="9"/>
  <c r="D203" i="9" s="1"/>
  <c r="D202" i="9" s="1"/>
  <c r="D201" i="9" s="1"/>
  <c r="D200" i="9" s="1"/>
  <c r="AD468" i="2"/>
  <c r="AD467" i="2" s="1"/>
  <c r="AD466" i="2" s="1"/>
  <c r="AD465" i="2" s="1"/>
  <c r="AD464" i="2" s="1"/>
  <c r="AD463" i="2" s="1"/>
  <c r="H828" i="7"/>
  <c r="H827" i="7" s="1"/>
  <c r="H826" i="7" s="1"/>
  <c r="H825" i="7" s="1"/>
  <c r="H824" i="7" s="1"/>
  <c r="H823" i="7" s="1"/>
  <c r="E55" i="10" s="1"/>
  <c r="D55" i="10" l="1"/>
  <c r="F660" i="7" l="1"/>
  <c r="F656" i="7"/>
  <c r="F182" i="9" l="1"/>
  <c r="F181" i="9" s="1"/>
  <c r="J803" i="7"/>
  <c r="J802" i="7" s="1"/>
  <c r="H804" i="7"/>
  <c r="F804" i="7"/>
  <c r="AE447" i="2"/>
  <c r="AE446" i="2" s="1"/>
  <c r="AD447" i="2"/>
  <c r="AD446" i="2" s="1"/>
  <c r="F803" i="7" l="1"/>
  <c r="F802" i="7" s="1"/>
  <c r="D183" i="9"/>
  <c r="D182" i="9" s="1"/>
  <c r="D181" i="9" s="1"/>
  <c r="E183" i="9"/>
  <c r="E182" i="9" s="1"/>
  <c r="E181" i="9" s="1"/>
  <c r="H803" i="7"/>
  <c r="H802" i="7" s="1"/>
  <c r="AE684" i="2" l="1"/>
  <c r="AE683" i="2" s="1"/>
  <c r="AE682" i="2" s="1"/>
  <c r="AE681" i="2" s="1"/>
  <c r="AE680" i="2" s="1"/>
  <c r="AE679" i="2" s="1"/>
  <c r="AF684" i="2"/>
  <c r="AF683" i="2" s="1"/>
  <c r="AF682" i="2" s="1"/>
  <c r="AF681" i="2" s="1"/>
  <c r="AF680" i="2" s="1"/>
  <c r="AF679" i="2" s="1"/>
  <c r="AD684" i="2"/>
  <c r="AD683" i="2" s="1"/>
  <c r="AD682" i="2" s="1"/>
  <c r="AD681" i="2" s="1"/>
  <c r="AD680" i="2" s="1"/>
  <c r="AD679" i="2" s="1"/>
  <c r="J377" i="7" l="1"/>
  <c r="G376" i="7"/>
  <c r="G375" i="7" s="1"/>
  <c r="G374" i="7" s="1"/>
  <c r="G367" i="7" s="1"/>
  <c r="J376" i="7" l="1"/>
  <c r="J375" i="7" s="1"/>
  <c r="J374" i="7" s="1"/>
  <c r="J367" i="7" s="1"/>
  <c r="F314" i="9"/>
  <c r="F313" i="9" s="1"/>
  <c r="F312" i="9" s="1"/>
  <c r="H330" i="7"/>
  <c r="AD779" i="2"/>
  <c r="AD778" i="2" s="1"/>
  <c r="AD777" i="2" s="1"/>
  <c r="AE779" i="2"/>
  <c r="AE778" i="2" s="1"/>
  <c r="AE777" i="2" s="1"/>
  <c r="E612" i="9" l="1"/>
  <c r="E611" i="9" s="1"/>
  <c r="E610" i="9" s="1"/>
  <c r="F330" i="7"/>
  <c r="D612" i="9" s="1"/>
  <c r="D611" i="9" s="1"/>
  <c r="D610" i="9" s="1"/>
  <c r="D601" i="9" s="1"/>
  <c r="D600" i="9" s="1"/>
  <c r="H329" i="7"/>
  <c r="F837" i="7"/>
  <c r="F836" i="7" s="1"/>
  <c r="AE118" i="2"/>
  <c r="AE117" i="2" s="1"/>
  <c r="AE116" i="2" s="1"/>
  <c r="AE115" i="2" s="1"/>
  <c r="AE109" i="2" s="1"/>
  <c r="AF118" i="2"/>
  <c r="AF117" i="2" s="1"/>
  <c r="AF116" i="2" s="1"/>
  <c r="AF115" i="2" s="1"/>
  <c r="AF109" i="2" s="1"/>
  <c r="AD118" i="2"/>
  <c r="AD117" i="2" s="1"/>
  <c r="AD116" i="2" s="1"/>
  <c r="AD115" i="2" s="1"/>
  <c r="AD109" i="2" s="1"/>
  <c r="J659" i="7"/>
  <c r="J658" i="7" s="1"/>
  <c r="J657" i="7" s="1"/>
  <c r="H659" i="7"/>
  <c r="H658" i="7" s="1"/>
  <c r="H657" i="7" s="1"/>
  <c r="D467" i="9"/>
  <c r="D466" i="9" s="1"/>
  <c r="D465" i="9" s="1"/>
  <c r="E601" i="9" l="1"/>
  <c r="D599" i="9"/>
  <c r="F835" i="7"/>
  <c r="F834" i="7" s="1"/>
  <c r="F832" i="7"/>
  <c r="F833" i="7"/>
  <c r="H328" i="7"/>
  <c r="H327" i="7" s="1"/>
  <c r="F329" i="7"/>
  <c r="F659" i="7"/>
  <c r="F658" i="7" s="1"/>
  <c r="F657" i="7" s="1"/>
  <c r="E467" i="9"/>
  <c r="E466" i="9" s="1"/>
  <c r="E465" i="9" s="1"/>
  <c r="F467" i="9"/>
  <c r="F466" i="9" s="1"/>
  <c r="F465" i="9" s="1"/>
  <c r="E600" i="9" l="1"/>
  <c r="E599" i="9" s="1"/>
  <c r="F830" i="7"/>
  <c r="F831" i="7"/>
  <c r="F328" i="7"/>
  <c r="F327" i="7" s="1"/>
  <c r="F698" i="7"/>
  <c r="J234" i="7"/>
  <c r="F258" i="9" s="1"/>
  <c r="F257" i="9" s="1"/>
  <c r="J245" i="7"/>
  <c r="J244" i="7" s="1"/>
  <c r="H245" i="7"/>
  <c r="H244" i="7" s="1"/>
  <c r="F245" i="7"/>
  <c r="F244" i="7" s="1"/>
  <c r="H234" i="7"/>
  <c r="E258" i="9" s="1"/>
  <c r="E257" i="9" s="1"/>
  <c r="F234" i="7"/>
  <c r="D258" i="9" s="1"/>
  <c r="D257" i="9" s="1"/>
  <c r="F256" i="9" l="1"/>
  <c r="F255" i="9" s="1"/>
  <c r="D256" i="9"/>
  <c r="D255" i="9" s="1"/>
  <c r="E256" i="9"/>
  <c r="E255" i="9" s="1"/>
  <c r="D283" i="9"/>
  <c r="D282" i="9" s="1"/>
  <c r="D281" i="9" s="1"/>
  <c r="F283" i="9"/>
  <c r="F282" i="9" s="1"/>
  <c r="F281" i="9" s="1"/>
  <c r="E283" i="9"/>
  <c r="E282" i="9" s="1"/>
  <c r="E281" i="9" s="1"/>
  <c r="H243" i="7"/>
  <c r="H242" i="7" s="1"/>
  <c r="F243" i="7"/>
  <c r="F242" i="7" s="1"/>
  <c r="J243" i="7"/>
  <c r="J242" i="7" s="1"/>
  <c r="E280" i="9" l="1"/>
  <c r="E279" i="9" s="1"/>
  <c r="D280" i="9"/>
  <c r="D279" i="9" s="1"/>
  <c r="F280" i="9"/>
  <c r="F279" i="9" s="1"/>
  <c r="AF170" i="2" l="1"/>
  <c r="AF169" i="2" s="1"/>
  <c r="AD170" i="2" l="1"/>
  <c r="AD169" i="2" s="1"/>
  <c r="AE170" i="2"/>
  <c r="AE169" i="2" s="1"/>
  <c r="AE160" i="2"/>
  <c r="AF160" i="2"/>
  <c r="AD160" i="2"/>
  <c r="AE159" i="2" l="1"/>
  <c r="AE158" i="2" s="1"/>
  <c r="AD159" i="2"/>
  <c r="AD158" i="2" s="1"/>
  <c r="AF159" i="2"/>
  <c r="AF158" i="2" s="1"/>
  <c r="AD97" i="2"/>
  <c r="AE42" i="2"/>
  <c r="AE41" i="2" s="1"/>
  <c r="AE40" i="2" s="1"/>
  <c r="AF42" i="2"/>
  <c r="AF41" i="2" s="1"/>
  <c r="AF40" i="2" s="1"/>
  <c r="AD42" i="2"/>
  <c r="AD41" i="2" s="1"/>
  <c r="AD40" i="2" s="1"/>
  <c r="J726" i="7" l="1"/>
  <c r="H726" i="7"/>
  <c r="F726" i="7"/>
  <c r="AF385" i="2"/>
  <c r="AF384" i="2" s="1"/>
  <c r="AE385" i="2"/>
  <c r="AE384" i="2" s="1"/>
  <c r="AD385" i="2"/>
  <c r="AD384" i="2" s="1"/>
  <c r="AE380" i="2"/>
  <c r="G366" i="7"/>
  <c r="G365" i="7" s="1"/>
  <c r="J187" i="7"/>
  <c r="J186" i="7" s="1"/>
  <c r="J185" i="7" s="1"/>
  <c r="J184" i="7" s="1"/>
  <c r="J183" i="7" s="1"/>
  <c r="J177" i="7" s="1"/>
  <c r="H187" i="7"/>
  <c r="E543" i="9" s="1"/>
  <c r="F187" i="7"/>
  <c r="D543" i="9" s="1"/>
  <c r="E422" i="9"/>
  <c r="E421" i="9" s="1"/>
  <c r="J145" i="7"/>
  <c r="F420" i="9" s="1"/>
  <c r="F419" i="9" s="1"/>
  <c r="H145" i="7"/>
  <c r="F145" i="7"/>
  <c r="J147" i="7"/>
  <c r="F422" i="9" s="1"/>
  <c r="F421" i="9" s="1"/>
  <c r="F147" i="7"/>
  <c r="D422" i="9" s="1"/>
  <c r="D421" i="9" s="1"/>
  <c r="H62" i="7"/>
  <c r="E448" i="9" s="1"/>
  <c r="F62" i="7"/>
  <c r="D448" i="9" s="1"/>
  <c r="AF380" i="2" l="1"/>
  <c r="D314" i="9"/>
  <c r="D313" i="9" s="1"/>
  <c r="D312" i="9" s="1"/>
  <c r="F418" i="9"/>
  <c r="H144" i="7"/>
  <c r="E420" i="9"/>
  <c r="E419" i="9" s="1"/>
  <c r="E418" i="9" s="1"/>
  <c r="F144" i="7"/>
  <c r="D420" i="9"/>
  <c r="D419" i="9" s="1"/>
  <c r="D418" i="9" s="1"/>
  <c r="F61" i="7"/>
  <c r="F60" i="7" s="1"/>
  <c r="F59" i="7" s="1"/>
  <c r="J61" i="7"/>
  <c r="J60" i="7" s="1"/>
  <c r="J59" i="7" s="1"/>
  <c r="H61" i="7"/>
  <c r="H60" i="7" s="1"/>
  <c r="H59" i="7" s="1"/>
  <c r="AD380" i="2"/>
  <c r="H186" i="7"/>
  <c r="H185" i="7" s="1"/>
  <c r="H184" i="7" s="1"/>
  <c r="H183" i="7" s="1"/>
  <c r="H177" i="7" s="1"/>
  <c r="F543" i="9"/>
  <c r="F542" i="9" s="1"/>
  <c r="F541" i="9" s="1"/>
  <c r="F540" i="9" s="1"/>
  <c r="F539" i="9" s="1"/>
  <c r="F186" i="7"/>
  <c r="F185" i="7" s="1"/>
  <c r="F184" i="7" s="1"/>
  <c r="F183" i="7" s="1"/>
  <c r="F177" i="7" s="1"/>
  <c r="H146" i="7"/>
  <c r="J144" i="7"/>
  <c r="J146" i="7"/>
  <c r="F146" i="7"/>
  <c r="E542" i="9"/>
  <c r="E541" i="9" s="1"/>
  <c r="E540" i="9" s="1"/>
  <c r="E539" i="9" s="1"/>
  <c r="D542" i="9"/>
  <c r="D541" i="9" s="1"/>
  <c r="D540" i="9" s="1"/>
  <c r="D539" i="9" s="1"/>
  <c r="A728" i="7"/>
  <c r="A729" i="7"/>
  <c r="A730" i="7"/>
  <c r="A731" i="7"/>
  <c r="A732" i="7"/>
  <c r="A733" i="7"/>
  <c r="H143" i="7" l="1"/>
  <c r="G364" i="7"/>
  <c r="F143" i="7"/>
  <c r="J143" i="7"/>
  <c r="F667" i="9" l="1"/>
  <c r="F666" i="9" s="1"/>
  <c r="E667" i="9" l="1"/>
  <c r="E666" i="9" s="1"/>
  <c r="F311" i="9" l="1"/>
  <c r="F304" i="9" s="1"/>
  <c r="F376" i="7"/>
  <c r="F303" i="9" l="1"/>
  <c r="F302" i="9" s="1"/>
  <c r="AF784" i="2"/>
  <c r="AF783" i="2" s="1"/>
  <c r="AD784" i="2"/>
  <c r="AD783" i="2" s="1"/>
  <c r="D311" i="9"/>
  <c r="D304" i="9" s="1"/>
  <c r="F375" i="7"/>
  <c r="F374" i="7" s="1"/>
  <c r="F367" i="7" s="1"/>
  <c r="H377" i="7"/>
  <c r="D303" i="9" l="1"/>
  <c r="D302" i="9" s="1"/>
  <c r="F366" i="7"/>
  <c r="AF782" i="2"/>
  <c r="AD782" i="2"/>
  <c r="AE784" i="2"/>
  <c r="AE783" i="2" s="1"/>
  <c r="H376" i="7"/>
  <c r="H375" i="7" s="1"/>
  <c r="H374" i="7" s="1"/>
  <c r="H367" i="7" s="1"/>
  <c r="E314" i="9"/>
  <c r="E313" i="9" s="1"/>
  <c r="E312" i="9" s="1"/>
  <c r="F365" i="7" l="1"/>
  <c r="F364" i="7" s="1"/>
  <c r="AE782" i="2"/>
  <c r="E311" i="9"/>
  <c r="E304" i="9" s="1"/>
  <c r="E303" i="9" l="1"/>
  <c r="E302" i="9" s="1"/>
  <c r="G459" i="7"/>
  <c r="J769" i="7" l="1"/>
  <c r="H769" i="7"/>
  <c r="F769" i="7"/>
  <c r="G697" i="7" l="1"/>
  <c r="J191" i="7" l="1"/>
  <c r="J190" i="7" s="1"/>
  <c r="J189" i="7" s="1"/>
  <c r="J188" i="7" s="1"/>
  <c r="E672" i="9"/>
  <c r="E671" i="9" s="1"/>
  <c r="E670" i="9" s="1"/>
  <c r="E669" i="9" s="1"/>
  <c r="D672" i="9"/>
  <c r="D671" i="9" s="1"/>
  <c r="D670" i="9" s="1"/>
  <c r="D669" i="9" s="1"/>
  <c r="F672" i="9" l="1"/>
  <c r="F671" i="9" s="1"/>
  <c r="F670" i="9" s="1"/>
  <c r="F669" i="9" s="1"/>
  <c r="H191" i="7"/>
  <c r="H190" i="7" s="1"/>
  <c r="H189" i="7" s="1"/>
  <c r="H188" i="7" s="1"/>
  <c r="F191" i="7"/>
  <c r="F190" i="7" s="1"/>
  <c r="F189" i="7" s="1"/>
  <c r="F188" i="7" s="1"/>
  <c r="I502" i="7" l="1"/>
  <c r="G502" i="7" l="1"/>
  <c r="K502" i="7"/>
  <c r="H326" i="7" l="1"/>
  <c r="AD776" i="2"/>
  <c r="AE776" i="2"/>
  <c r="AE775" i="2" s="1"/>
  <c r="AD775" i="2" l="1"/>
  <c r="AD753" i="2" s="1"/>
  <c r="F326" i="7"/>
  <c r="F815" i="7" l="1"/>
  <c r="D192" i="9" s="1"/>
  <c r="H325" i="7" l="1"/>
  <c r="F325" i="7" l="1"/>
  <c r="F352" i="9" l="1"/>
  <c r="D129" i="9" l="1"/>
  <c r="J629" i="7" l="1"/>
  <c r="J791" i="7" l="1"/>
  <c r="F89" i="9" s="1"/>
  <c r="F88" i="9" s="1"/>
  <c r="H791" i="7"/>
  <c r="E89" i="9" s="1"/>
  <c r="E88" i="9" s="1"/>
  <c r="F791" i="7"/>
  <c r="D89" i="9" s="1"/>
  <c r="D88" i="9" s="1"/>
  <c r="J789" i="7"/>
  <c r="F87" i="9" s="1"/>
  <c r="F86" i="9" s="1"/>
  <c r="H789" i="7"/>
  <c r="E87" i="9" s="1"/>
  <c r="E86" i="9" s="1"/>
  <c r="F789" i="7"/>
  <c r="D87" i="9" s="1"/>
  <c r="D86" i="9" s="1"/>
  <c r="J698" i="7"/>
  <c r="J697" i="7" s="1"/>
  <c r="H698" i="7"/>
  <c r="J682" i="7"/>
  <c r="H682" i="7"/>
  <c r="F682" i="7"/>
  <c r="J679" i="7"/>
  <c r="H679" i="7"/>
  <c r="F679" i="7"/>
  <c r="J676" i="7"/>
  <c r="H676" i="7"/>
  <c r="F676" i="7"/>
  <c r="J673" i="7"/>
  <c r="H673" i="7"/>
  <c r="F673" i="7"/>
  <c r="J643" i="7"/>
  <c r="H643" i="7"/>
  <c r="F643" i="7"/>
  <c r="J641" i="7"/>
  <c r="H641" i="7"/>
  <c r="F641" i="7"/>
  <c r="J640" i="7"/>
  <c r="H640" i="7"/>
  <c r="F640" i="7"/>
  <c r="J639" i="7"/>
  <c r="H639" i="7"/>
  <c r="F639" i="7"/>
  <c r="J635" i="7"/>
  <c r="H635" i="7"/>
  <c r="E129" i="9" s="1"/>
  <c r="F635" i="7"/>
  <c r="H629" i="7"/>
  <c r="F629" i="7"/>
  <c r="J593" i="7"/>
  <c r="H593" i="7"/>
  <c r="F593" i="7"/>
  <c r="J582" i="7"/>
  <c r="H582" i="7"/>
  <c r="F582" i="7"/>
  <c r="J572" i="7"/>
  <c r="H572" i="7"/>
  <c r="F572" i="7"/>
  <c r="J569" i="7"/>
  <c r="H569" i="7"/>
  <c r="F569" i="7"/>
  <c r="J566" i="7"/>
  <c r="H566" i="7"/>
  <c r="F566" i="7"/>
  <c r="J552" i="7"/>
  <c r="H552" i="7"/>
  <c r="F552" i="7"/>
  <c r="J546" i="7"/>
  <c r="H546" i="7"/>
  <c r="F546" i="7"/>
  <c r="J521" i="7"/>
  <c r="H521" i="7"/>
  <c r="F521" i="7"/>
  <c r="J518" i="7"/>
  <c r="H518" i="7"/>
  <c r="F518" i="7"/>
  <c r="J515" i="7"/>
  <c r="H515" i="7"/>
  <c r="F515" i="7"/>
  <c r="J470" i="7"/>
  <c r="H470" i="7"/>
  <c r="F470" i="7"/>
  <c r="H462" i="7"/>
  <c r="F462" i="7"/>
  <c r="J276" i="7"/>
  <c r="H276" i="7"/>
  <c r="F276" i="7"/>
  <c r="J133" i="7"/>
  <c r="H133" i="7"/>
  <c r="F133" i="7"/>
  <c r="J130" i="7"/>
  <c r="H130" i="7"/>
  <c r="F130" i="7"/>
  <c r="J127" i="7"/>
  <c r="H127" i="7"/>
  <c r="F127" i="7"/>
  <c r="AE60" i="2"/>
  <c r="AF60" i="2"/>
  <c r="AD60" i="2"/>
  <c r="J100" i="7"/>
  <c r="H100" i="7"/>
  <c r="F100" i="7"/>
  <c r="J97" i="7"/>
  <c r="F447" i="9" s="1"/>
  <c r="F446" i="9" s="1"/>
  <c r="F445" i="9" s="1"/>
  <c r="H97" i="7"/>
  <c r="E447" i="9" s="1"/>
  <c r="E446" i="9" s="1"/>
  <c r="E445" i="9" s="1"/>
  <c r="F97" i="7"/>
  <c r="D447" i="9" s="1"/>
  <c r="D446" i="9" s="1"/>
  <c r="D445" i="9" s="1"/>
  <c r="J94" i="7"/>
  <c r="H94" i="7"/>
  <c r="F94" i="7"/>
  <c r="J91" i="7"/>
  <c r="H91" i="7"/>
  <c r="F91" i="7"/>
  <c r="J82" i="7"/>
  <c r="H82" i="7"/>
  <c r="F82" i="7"/>
  <c r="J79" i="7"/>
  <c r="H79" i="7"/>
  <c r="F79" i="7"/>
  <c r="J76" i="7"/>
  <c r="H76" i="7"/>
  <c r="F76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H697" i="7" l="1"/>
  <c r="I697" i="7"/>
  <c r="I629" i="7"/>
  <c r="D82" i="9"/>
  <c r="F82" i="9"/>
  <c r="D565" i="9"/>
  <c r="E82" i="9"/>
  <c r="AD673" i="2" l="1"/>
  <c r="AF951" i="2" l="1"/>
  <c r="AF950" i="2" s="1"/>
  <c r="AD951" i="2"/>
  <c r="AD950" i="2" s="1"/>
  <c r="AE851" i="2"/>
  <c r="AE850" i="2" s="1"/>
  <c r="AE849" i="2" s="1"/>
  <c r="AF851" i="2"/>
  <c r="AF850" i="2" s="1"/>
  <c r="AF849" i="2" s="1"/>
  <c r="AD851" i="2"/>
  <c r="AD850" i="2" s="1"/>
  <c r="AD849" i="2" s="1"/>
  <c r="AE673" i="2"/>
  <c r="AF673" i="2"/>
  <c r="AF959" i="2"/>
  <c r="AF958" i="2" s="1"/>
  <c r="AF957" i="2" s="1"/>
  <c r="AF956" i="2" s="1"/>
  <c r="AF955" i="2" s="1"/>
  <c r="AF954" i="2" s="1"/>
  <c r="AF953" i="2" s="1"/>
  <c r="AE959" i="2"/>
  <c r="AE958" i="2" s="1"/>
  <c r="AE957" i="2" s="1"/>
  <c r="AE956" i="2" s="1"/>
  <c r="AE955" i="2" s="1"/>
  <c r="AE954" i="2" s="1"/>
  <c r="AE953" i="2" s="1"/>
  <c r="AD959" i="2"/>
  <c r="AD958" i="2" s="1"/>
  <c r="AD957" i="2" s="1"/>
  <c r="AD956" i="2" s="1"/>
  <c r="AD955" i="2" s="1"/>
  <c r="AD954" i="2" s="1"/>
  <c r="AD953" i="2" s="1"/>
  <c r="AF948" i="2"/>
  <c r="AF947" i="2" s="1"/>
  <c r="AD948" i="2"/>
  <c r="AD947" i="2" s="1"/>
  <c r="AF945" i="2"/>
  <c r="AF944" i="2" s="1"/>
  <c r="AD945" i="2"/>
  <c r="AD944" i="2" s="1"/>
  <c r="AF942" i="2"/>
  <c r="AF941" i="2" s="1"/>
  <c r="AE942" i="2"/>
  <c r="AE941" i="2" s="1"/>
  <c r="AD942" i="2"/>
  <c r="AD941" i="2" s="1"/>
  <c r="AF906" i="2"/>
  <c r="AF905" i="2" s="1"/>
  <c r="AF904" i="2" s="1"/>
  <c r="AF903" i="2" s="1"/>
  <c r="AF902" i="2" s="1"/>
  <c r="AF901" i="2" s="1"/>
  <c r="AE906" i="2"/>
  <c r="AE905" i="2" s="1"/>
  <c r="AE904" i="2" s="1"/>
  <c r="AE903" i="2" s="1"/>
  <c r="AE902" i="2" s="1"/>
  <c r="AE901" i="2" s="1"/>
  <c r="AD906" i="2"/>
  <c r="AD905" i="2" s="1"/>
  <c r="AD904" i="2" s="1"/>
  <c r="AD903" i="2" s="1"/>
  <c r="AD902" i="2" s="1"/>
  <c r="AD901" i="2" s="1"/>
  <c r="AF890" i="2"/>
  <c r="AF889" i="2" s="1"/>
  <c r="AE890" i="2"/>
  <c r="AE889" i="2" s="1"/>
  <c r="AD890" i="2"/>
  <c r="AD889" i="2" s="1"/>
  <c r="AF887" i="2"/>
  <c r="AF886" i="2" s="1"/>
  <c r="AE887" i="2"/>
  <c r="AE886" i="2" s="1"/>
  <c r="AD887" i="2"/>
  <c r="AD886" i="2" s="1"/>
  <c r="AF884" i="2"/>
  <c r="AF883" i="2" s="1"/>
  <c r="AE884" i="2"/>
  <c r="AE883" i="2" s="1"/>
  <c r="AD884" i="2"/>
  <c r="AD883" i="2" s="1"/>
  <c r="AE843" i="2"/>
  <c r="AE842" i="2" s="1"/>
  <c r="AE841" i="2" s="1"/>
  <c r="AD843" i="2"/>
  <c r="AD842" i="2" s="1"/>
  <c r="AD841" i="2" s="1"/>
  <c r="AF219" i="2"/>
  <c r="AF218" i="2" s="1"/>
  <c r="AF217" i="2" s="1"/>
  <c r="AF216" i="2" s="1"/>
  <c r="AE219" i="2"/>
  <c r="AE218" i="2" s="1"/>
  <c r="AE217" i="2" s="1"/>
  <c r="AE216" i="2" s="1"/>
  <c r="AF751" i="2"/>
  <c r="AF748" i="2" s="1"/>
  <c r="AE751" i="2"/>
  <c r="AE748" i="2" s="1"/>
  <c r="AD751" i="2"/>
  <c r="AD748" i="2" s="1"/>
  <c r="AF727" i="2"/>
  <c r="AE727" i="2"/>
  <c r="AD727" i="2"/>
  <c r="AF725" i="2"/>
  <c r="AE725" i="2"/>
  <c r="AD725" i="2"/>
  <c r="AF718" i="2"/>
  <c r="AF717" i="2" s="1"/>
  <c r="AF716" i="2" s="1"/>
  <c r="AF715" i="2" s="1"/>
  <c r="AF714" i="2" s="1"/>
  <c r="AF713" i="2" s="1"/>
  <c r="AE718" i="2"/>
  <c r="AE717" i="2" s="1"/>
  <c r="AE716" i="2" s="1"/>
  <c r="AE715" i="2" s="1"/>
  <c r="AE714" i="2" s="1"/>
  <c r="AE713" i="2" s="1"/>
  <c r="AD718" i="2"/>
  <c r="AD717" i="2" s="1"/>
  <c r="AD716" i="2" s="1"/>
  <c r="AD715" i="2" s="1"/>
  <c r="AD714" i="2" s="1"/>
  <c r="AD713" i="2" s="1"/>
  <c r="AF710" i="2"/>
  <c r="AF709" i="2" s="1"/>
  <c r="AF705" i="2" s="1"/>
  <c r="AE710" i="2"/>
  <c r="AE709" i="2" s="1"/>
  <c r="AE705" i="2" s="1"/>
  <c r="AD710" i="2"/>
  <c r="AD709" i="2" s="1"/>
  <c r="AD705" i="2" s="1"/>
  <c r="AF701" i="2"/>
  <c r="AF700" i="2" s="1"/>
  <c r="AE701" i="2"/>
  <c r="AE700" i="2" s="1"/>
  <c r="AD701" i="2"/>
  <c r="AD700" i="2" s="1"/>
  <c r="AF698" i="2"/>
  <c r="AF697" i="2" s="1"/>
  <c r="AE698" i="2"/>
  <c r="AE697" i="2" s="1"/>
  <c r="AD698" i="2"/>
  <c r="AD697" i="2" s="1"/>
  <c r="AF695" i="2"/>
  <c r="AF694" i="2" s="1"/>
  <c r="AE695" i="2"/>
  <c r="AE694" i="2" s="1"/>
  <c r="AD695" i="2"/>
  <c r="AD694" i="2" s="1"/>
  <c r="AF692" i="2"/>
  <c r="AF691" i="2" s="1"/>
  <c r="AE692" i="2"/>
  <c r="AE691" i="2" s="1"/>
  <c r="AD692" i="2"/>
  <c r="AD691" i="2" s="1"/>
  <c r="AF677" i="2"/>
  <c r="AE677" i="2"/>
  <c r="AD677" i="2"/>
  <c r="AD672" i="2" s="1"/>
  <c r="AD671" i="2" s="1"/>
  <c r="AF669" i="2"/>
  <c r="AF668" i="2" s="1"/>
  <c r="AF667" i="2" s="1"/>
  <c r="AE669" i="2"/>
  <c r="AE668" i="2" s="1"/>
  <c r="AE667" i="2" s="1"/>
  <c r="AD669" i="2"/>
  <c r="AD668" i="2" s="1"/>
  <c r="AD667" i="2" s="1"/>
  <c r="AF663" i="2"/>
  <c r="AF662" i="2" s="1"/>
  <c r="AF661" i="2" s="1"/>
  <c r="AF660" i="2" s="1"/>
  <c r="AE663" i="2"/>
  <c r="AE662" i="2" s="1"/>
  <c r="AE661" i="2" s="1"/>
  <c r="AE660" i="2" s="1"/>
  <c r="AD663" i="2"/>
  <c r="AD662" i="2" s="1"/>
  <c r="AD661" i="2" s="1"/>
  <c r="AD660" i="2" s="1"/>
  <c r="AF637" i="2"/>
  <c r="AF636" i="2" s="1"/>
  <c r="AF635" i="2" s="1"/>
  <c r="AE637" i="2"/>
  <c r="AE636" i="2" s="1"/>
  <c r="AE635" i="2" s="1"/>
  <c r="AD637" i="2"/>
  <c r="AD636" i="2" s="1"/>
  <c r="AD635" i="2" s="1"/>
  <c r="AF626" i="2"/>
  <c r="AF625" i="2" s="1"/>
  <c r="AF624" i="2" s="1"/>
  <c r="AE626" i="2"/>
  <c r="AE625" i="2" s="1"/>
  <c r="AE624" i="2" s="1"/>
  <c r="AD626" i="2"/>
  <c r="AD625" i="2" s="1"/>
  <c r="AD624" i="2" s="1"/>
  <c r="AF616" i="2"/>
  <c r="AF615" i="2" s="1"/>
  <c r="AE616" i="2"/>
  <c r="AE615" i="2" s="1"/>
  <c r="AD616" i="2"/>
  <c r="AD615" i="2" s="1"/>
  <c r="AF613" i="2"/>
  <c r="AF612" i="2" s="1"/>
  <c r="AE613" i="2"/>
  <c r="AE612" i="2" s="1"/>
  <c r="AD613" i="2"/>
  <c r="AD612" i="2" s="1"/>
  <c r="AF610" i="2"/>
  <c r="AF609" i="2" s="1"/>
  <c r="AE610" i="2"/>
  <c r="AE609" i="2" s="1"/>
  <c r="AD610" i="2"/>
  <c r="AD609" i="2" s="1"/>
  <c r="AF596" i="2"/>
  <c r="AF595" i="2" s="1"/>
  <c r="AE596" i="2"/>
  <c r="AE595" i="2" s="1"/>
  <c r="AD596" i="2"/>
  <c r="AD595" i="2" s="1"/>
  <c r="AF590" i="2"/>
  <c r="AF589" i="2" s="1"/>
  <c r="AF588" i="2" s="1"/>
  <c r="AE590" i="2"/>
  <c r="AE589" i="2" s="1"/>
  <c r="AE588" i="2" s="1"/>
  <c r="AD590" i="2"/>
  <c r="AD589" i="2" s="1"/>
  <c r="AD588" i="2" s="1"/>
  <c r="AF580" i="2"/>
  <c r="AF579" i="2" s="1"/>
  <c r="AF578" i="2" s="1"/>
  <c r="AF577" i="2" s="1"/>
  <c r="AF576" i="2" s="1"/>
  <c r="AF575" i="2" s="1"/>
  <c r="AF574" i="2" s="1"/>
  <c r="AE580" i="2"/>
  <c r="AE579" i="2" s="1"/>
  <c r="AE578" i="2" s="1"/>
  <c r="AE577" i="2" s="1"/>
  <c r="AE576" i="2" s="1"/>
  <c r="AE575" i="2" s="1"/>
  <c r="AE574" i="2" s="1"/>
  <c r="AD580" i="2"/>
  <c r="AD579" i="2" s="1"/>
  <c r="AD578" i="2" s="1"/>
  <c r="AD577" i="2" s="1"/>
  <c r="AD576" i="2" s="1"/>
  <c r="AD575" i="2" s="1"/>
  <c r="AD574" i="2" s="1"/>
  <c r="AF564" i="2"/>
  <c r="AE564" i="2"/>
  <c r="AD564" i="2"/>
  <c r="AB564" i="2"/>
  <c r="AB563" i="2" s="1"/>
  <c r="AF563" i="2"/>
  <c r="AE563" i="2"/>
  <c r="AD563" i="2"/>
  <c r="AF561" i="2"/>
  <c r="AE561" i="2"/>
  <c r="AD561" i="2"/>
  <c r="AB561" i="2"/>
  <c r="AB560" i="2" s="1"/>
  <c r="AF560" i="2"/>
  <c r="AE560" i="2"/>
  <c r="AD560" i="2"/>
  <c r="AF558" i="2"/>
  <c r="AF557" i="2" s="1"/>
  <c r="AE558" i="2"/>
  <c r="AE557" i="2" s="1"/>
  <c r="AD558" i="2"/>
  <c r="AD557" i="2" s="1"/>
  <c r="AF553" i="2"/>
  <c r="AE553" i="2"/>
  <c r="AD553" i="2"/>
  <c r="AF551" i="2"/>
  <c r="AE551" i="2"/>
  <c r="AD551" i="2"/>
  <c r="AF547" i="2"/>
  <c r="AF546" i="2" s="1"/>
  <c r="AF545" i="2" s="1"/>
  <c r="AE547" i="2"/>
  <c r="AE546" i="2" s="1"/>
  <c r="AE545" i="2" s="1"/>
  <c r="AD547" i="2"/>
  <c r="AD724" i="2" l="1"/>
  <c r="AE724" i="2"/>
  <c r="AF724" i="2"/>
  <c r="AE550" i="2"/>
  <c r="AE549" i="2" s="1"/>
  <c r="AD587" i="2"/>
  <c r="AD586" i="2" s="1"/>
  <c r="AD585" i="2" s="1"/>
  <c r="AE587" i="2"/>
  <c r="AF587" i="2"/>
  <c r="AD882" i="2"/>
  <c r="AD881" i="2" s="1"/>
  <c r="AD545" i="2"/>
  <c r="AD940" i="2"/>
  <c r="AD939" i="2" s="1"/>
  <c r="AD932" i="2" s="1"/>
  <c r="AE586" i="2"/>
  <c r="AF586" i="2"/>
  <c r="AD848" i="2"/>
  <c r="AE666" i="2"/>
  <c r="AF666" i="2"/>
  <c r="AF608" i="2"/>
  <c r="AE608" i="2"/>
  <c r="AD747" i="2"/>
  <c r="AD746" i="2" s="1"/>
  <c r="AD745" i="2" s="1"/>
  <c r="AD744" i="2" s="1"/>
  <c r="AE747" i="2"/>
  <c r="AE746" i="2" s="1"/>
  <c r="AE745" i="2" s="1"/>
  <c r="AE744" i="2" s="1"/>
  <c r="AF747" i="2"/>
  <c r="AF746" i="2" s="1"/>
  <c r="AF745" i="2" s="1"/>
  <c r="AF744" i="2" s="1"/>
  <c r="AD830" i="2"/>
  <c r="AF843" i="2"/>
  <c r="AF842" i="2" s="1"/>
  <c r="AF841" i="2" s="1"/>
  <c r="J462" i="7"/>
  <c r="AD920" i="2"/>
  <c r="AD919" i="2" s="1"/>
  <c r="AD918" i="2" s="1"/>
  <c r="AF920" i="2"/>
  <c r="AF919" i="2" s="1"/>
  <c r="AF918" i="2" s="1"/>
  <c r="AD219" i="2"/>
  <c r="AE920" i="2"/>
  <c r="AE919" i="2" s="1"/>
  <c r="AE918" i="2" s="1"/>
  <c r="AE940" i="2"/>
  <c r="AE939" i="2" s="1"/>
  <c r="AE932" i="2" s="1"/>
  <c r="AF940" i="2"/>
  <c r="AF939" i="2" s="1"/>
  <c r="AF932" i="2" s="1"/>
  <c r="AE556" i="2"/>
  <c r="AE555" i="2" s="1"/>
  <c r="AE672" i="2"/>
  <c r="AE671" i="2" s="1"/>
  <c r="AF556" i="2"/>
  <c r="AF555" i="2" s="1"/>
  <c r="AF723" i="2"/>
  <c r="AF722" i="2" s="1"/>
  <c r="AF721" i="2" s="1"/>
  <c r="AF720" i="2" s="1"/>
  <c r="AF712" i="2" s="1"/>
  <c r="AF550" i="2"/>
  <c r="AF549" i="2" s="1"/>
  <c r="AD556" i="2"/>
  <c r="AD555" i="2" s="1"/>
  <c r="AE723" i="2"/>
  <c r="AE722" i="2" s="1"/>
  <c r="AE721" i="2" s="1"/>
  <c r="AE720" i="2" s="1"/>
  <c r="AE712" i="2" s="1"/>
  <c r="AD550" i="2"/>
  <c r="AD549" i="2" s="1"/>
  <c r="AE690" i="2"/>
  <c r="AE689" i="2" s="1"/>
  <c r="AE688" i="2" s="1"/>
  <c r="AE687" i="2" s="1"/>
  <c r="AD723" i="2"/>
  <c r="AD722" i="2" s="1"/>
  <c r="AD721" i="2" s="1"/>
  <c r="AD720" i="2" s="1"/>
  <c r="AD712" i="2" s="1"/>
  <c r="AF882" i="2"/>
  <c r="AF881" i="2" s="1"/>
  <c r="AF690" i="2"/>
  <c r="AF689" i="2" s="1"/>
  <c r="AF688" i="2" s="1"/>
  <c r="AF687" i="2" s="1"/>
  <c r="AD608" i="2"/>
  <c r="AD604" i="2" s="1"/>
  <c r="AD603" i="2" s="1"/>
  <c r="AD690" i="2"/>
  <c r="AD689" i="2" s="1"/>
  <c r="AD688" i="2" s="1"/>
  <c r="AD687" i="2" s="1"/>
  <c r="AF672" i="2"/>
  <c r="AF671" i="2" s="1"/>
  <c r="AE882" i="2"/>
  <c r="AE881" i="2" s="1"/>
  <c r="AE880" i="2" s="1"/>
  <c r="AE879" i="2" s="1"/>
  <c r="AE872" i="2" s="1"/>
  <c r="AF538" i="2"/>
  <c r="AF537" i="2" s="1"/>
  <c r="AF536" i="2" s="1"/>
  <c r="AF535" i="2" s="1"/>
  <c r="AF534" i="2" s="1"/>
  <c r="AF533" i="2" s="1"/>
  <c r="AF532" i="2" s="1"/>
  <c r="AE538" i="2"/>
  <c r="AE537" i="2" s="1"/>
  <c r="AE536" i="2" s="1"/>
  <c r="AE535" i="2" s="1"/>
  <c r="AE534" i="2" s="1"/>
  <c r="AE533" i="2" s="1"/>
  <c r="AE532" i="2" s="1"/>
  <c r="AD538" i="2"/>
  <c r="AD537" i="2" s="1"/>
  <c r="AD536" i="2" s="1"/>
  <c r="AD535" i="2" s="1"/>
  <c r="AD534" i="2" s="1"/>
  <c r="AD533" i="2" s="1"/>
  <c r="AD532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E604" i="2" l="1"/>
  <c r="AF604" i="2"/>
  <c r="AF603" i="2" s="1"/>
  <c r="AD829" i="2"/>
  <c r="AD828" i="2" s="1"/>
  <c r="AE859" i="2"/>
  <c r="AD602" i="2"/>
  <c r="AD601" i="2" s="1"/>
  <c r="AD666" i="2"/>
  <c r="AD665" i="2" s="1"/>
  <c r="AD659" i="2" s="1"/>
  <c r="AD658" i="2" s="1"/>
  <c r="AD218" i="2"/>
  <c r="AE512" i="2"/>
  <c r="AE511" i="2" s="1"/>
  <c r="AE510" i="2" s="1"/>
  <c r="AD917" i="2"/>
  <c r="AD916" i="2" s="1"/>
  <c r="AD915" i="2" s="1"/>
  <c r="AD900" i="2" s="1"/>
  <c r="AF917" i="2"/>
  <c r="AF916" i="2" s="1"/>
  <c r="AF915" i="2" s="1"/>
  <c r="AF900" i="2" s="1"/>
  <c r="AE917" i="2"/>
  <c r="AE916" i="2" s="1"/>
  <c r="AE915" i="2" s="1"/>
  <c r="AE900" i="2" s="1"/>
  <c r="AE830" i="2"/>
  <c r="AD931" i="2"/>
  <c r="AD930" i="2" s="1"/>
  <c r="AF931" i="2"/>
  <c r="AF930" i="2" s="1"/>
  <c r="AE931" i="2"/>
  <c r="AE930" i="2" s="1"/>
  <c r="AE704" i="2"/>
  <c r="AE703" i="2" s="1"/>
  <c r="AE686" i="2" s="1"/>
  <c r="AF704" i="2"/>
  <c r="AF703" i="2" s="1"/>
  <c r="AF686" i="2" s="1"/>
  <c r="AE665" i="2"/>
  <c r="AE659" i="2" s="1"/>
  <c r="AE658" i="2" s="1"/>
  <c r="AF665" i="2"/>
  <c r="AF659" i="2" s="1"/>
  <c r="AF658" i="2" s="1"/>
  <c r="AF585" i="2"/>
  <c r="AF584" i="2" s="1"/>
  <c r="AE585" i="2"/>
  <c r="AE584" i="2" s="1"/>
  <c r="AD704" i="2"/>
  <c r="AD703" i="2" s="1"/>
  <c r="AD686" i="2" s="1"/>
  <c r="AF880" i="2"/>
  <c r="AF879" i="2" s="1"/>
  <c r="AF872" i="2" s="1"/>
  <c r="AD880" i="2"/>
  <c r="AD879" i="2" s="1"/>
  <c r="AD872" i="2" s="1"/>
  <c r="AD512" i="2"/>
  <c r="AD511" i="2" s="1"/>
  <c r="AD510" i="2" s="1"/>
  <c r="AD544" i="2"/>
  <c r="AD543" i="2" s="1"/>
  <c r="AD542" i="2" s="1"/>
  <c r="AD541" i="2" s="1"/>
  <c r="AD540" i="2" s="1"/>
  <c r="AE544" i="2"/>
  <c r="AE543" i="2" s="1"/>
  <c r="AE542" i="2" s="1"/>
  <c r="AF544" i="2"/>
  <c r="AF543" i="2" s="1"/>
  <c r="AF542" i="2" s="1"/>
  <c r="AF512" i="2"/>
  <c r="AF511" i="2" s="1"/>
  <c r="AF510" i="2" s="1"/>
  <c r="AF830" i="2"/>
  <c r="AD781" i="2" l="1"/>
  <c r="AE603" i="2"/>
  <c r="AE602" i="2" s="1"/>
  <c r="AE601" i="2" s="1"/>
  <c r="AF859" i="2"/>
  <c r="AE753" i="2"/>
  <c r="AE743" i="2" s="1"/>
  <c r="AD217" i="2"/>
  <c r="AD216" i="2" s="1"/>
  <c r="AD743" i="2" s="1"/>
  <c r="AD729" i="2" s="1"/>
  <c r="AF509" i="2"/>
  <c r="AF508" i="2" s="1"/>
  <c r="AF507" i="2" s="1"/>
  <c r="AE509" i="2"/>
  <c r="AE508" i="2" s="1"/>
  <c r="AE507" i="2" s="1"/>
  <c r="AD509" i="2"/>
  <c r="AD508" i="2" s="1"/>
  <c r="AD507" i="2" s="1"/>
  <c r="AD584" i="2"/>
  <c r="AF602" i="2"/>
  <c r="AF601" i="2" s="1"/>
  <c r="AF541" i="2"/>
  <c r="AF540" i="2" s="1"/>
  <c r="AE541" i="2"/>
  <c r="AE540" i="2" s="1"/>
  <c r="AF583" i="2" l="1"/>
  <c r="AF582" i="2" s="1"/>
  <c r="AE583" i="2"/>
  <c r="AE582" i="2" s="1"/>
  <c r="AD506" i="2"/>
  <c r="AE506" i="2"/>
  <c r="AF506" i="2"/>
  <c r="AD583" i="2"/>
  <c r="AD582" i="2" s="1"/>
  <c r="AF504" i="2"/>
  <c r="AF503" i="2" s="1"/>
  <c r="AF502" i="2" s="1"/>
  <c r="AF501" i="2" s="1"/>
  <c r="AF500" i="2" s="1"/>
  <c r="AE504" i="2"/>
  <c r="AE503" i="2" s="1"/>
  <c r="AE502" i="2" s="1"/>
  <c r="AE501" i="2" s="1"/>
  <c r="AE500" i="2" s="1"/>
  <c r="AD504" i="2"/>
  <c r="AD503" i="2" s="1"/>
  <c r="AD502" i="2" s="1"/>
  <c r="AD501" i="2" s="1"/>
  <c r="AD500" i="2" s="1"/>
  <c r="AF496" i="2"/>
  <c r="AF495" i="2" s="1"/>
  <c r="AE496" i="2"/>
  <c r="AE495" i="2" s="1"/>
  <c r="AD496" i="2"/>
  <c r="AD495" i="2" s="1"/>
  <c r="AF493" i="2"/>
  <c r="AF492" i="2" s="1"/>
  <c r="AE493" i="2"/>
  <c r="AE492" i="2" s="1"/>
  <c r="AD493" i="2"/>
  <c r="AD492" i="2" s="1"/>
  <c r="AF490" i="2"/>
  <c r="AF489" i="2" s="1"/>
  <c r="AE490" i="2"/>
  <c r="AE489" i="2" s="1"/>
  <c r="AD490" i="2"/>
  <c r="AD489" i="2" s="1"/>
  <c r="AF486" i="2"/>
  <c r="AE486" i="2"/>
  <c r="AD486" i="2"/>
  <c r="AF485" i="2"/>
  <c r="AE485" i="2"/>
  <c r="AD485" i="2"/>
  <c r="AF483" i="2"/>
  <c r="AF482" i="2" s="1"/>
  <c r="AE483" i="2"/>
  <c r="AE482" i="2" s="1"/>
  <c r="AD483" i="2"/>
  <c r="AD482" i="2" s="1"/>
  <c r="AD488" i="2" l="1"/>
  <c r="AD481" i="2" s="1"/>
  <c r="AD480" i="2" s="1"/>
  <c r="AE499" i="2"/>
  <c r="AE498" i="2" s="1"/>
  <c r="AF499" i="2"/>
  <c r="AF498" i="2" s="1"/>
  <c r="AE488" i="2"/>
  <c r="AE481" i="2" s="1"/>
  <c r="AE480" i="2" s="1"/>
  <c r="AD499" i="2"/>
  <c r="AD498" i="2" s="1"/>
  <c r="AF488" i="2"/>
  <c r="AF481" i="2" s="1"/>
  <c r="AF480" i="2" s="1"/>
  <c r="AE479" i="2" l="1"/>
  <c r="AE478" i="2" s="1"/>
  <c r="AF479" i="2"/>
  <c r="AF478" i="2" s="1"/>
  <c r="AD479" i="2"/>
  <c r="AD478" i="2" s="1"/>
  <c r="F422" i="7" l="1"/>
  <c r="D241" i="9" s="1"/>
  <c r="H422" i="7"/>
  <c r="F661" i="9" l="1"/>
  <c r="F660" i="9" s="1"/>
  <c r="F659" i="9" s="1"/>
  <c r="E661" i="9"/>
  <c r="E660" i="9" s="1"/>
  <c r="E659" i="9" s="1"/>
  <c r="D661" i="9"/>
  <c r="D660" i="9" s="1"/>
  <c r="D659" i="9" s="1"/>
  <c r="F99" i="7" l="1"/>
  <c r="F98" i="7" s="1"/>
  <c r="J99" i="7"/>
  <c r="J98" i="7" s="1"/>
  <c r="H99" i="7"/>
  <c r="H98" i="7" s="1"/>
  <c r="D173" i="9"/>
  <c r="D172" i="9" s="1"/>
  <c r="H469" i="7"/>
  <c r="H468" i="7" s="1"/>
  <c r="E99" i="9"/>
  <c r="E98" i="9" s="1"/>
  <c r="E97" i="9" s="1"/>
  <c r="E96" i="9" s="1"/>
  <c r="F99" i="9"/>
  <c r="F98" i="9" s="1"/>
  <c r="F97" i="9" s="1"/>
  <c r="F96" i="9" s="1"/>
  <c r="F628" i="7"/>
  <c r="F627" i="7" s="1"/>
  <c r="D127" i="9"/>
  <c r="D133" i="9"/>
  <c r="D134" i="9"/>
  <c r="D135" i="9"/>
  <c r="D137" i="9"/>
  <c r="D136" i="9" s="1"/>
  <c r="D143" i="9"/>
  <c r="D142" i="9" s="1"/>
  <c r="D141" i="9" s="1"/>
  <c r="D146" i="9"/>
  <c r="D145" i="9" s="1"/>
  <c r="D144" i="9" s="1"/>
  <c r="D149" i="9"/>
  <c r="D148" i="9" s="1"/>
  <c r="D147" i="9" s="1"/>
  <c r="D152" i="9"/>
  <c r="D151" i="9" s="1"/>
  <c r="D150" i="9" s="1"/>
  <c r="F479" i="7"/>
  <c r="D592" i="9"/>
  <c r="D591" i="9" s="1"/>
  <c r="D590" i="9" s="1"/>
  <c r="D595" i="9"/>
  <c r="D594" i="9" s="1"/>
  <c r="D593" i="9" s="1"/>
  <c r="D598" i="9"/>
  <c r="D597" i="9" s="1"/>
  <c r="D596" i="9" s="1"/>
  <c r="D564" i="9"/>
  <c r="D563" i="9" s="1"/>
  <c r="D562" i="9" s="1"/>
  <c r="D534" i="9"/>
  <c r="D533" i="9" s="1"/>
  <c r="D532" i="9" s="1"/>
  <c r="D531" i="9" s="1"/>
  <c r="F324" i="7"/>
  <c r="D515" i="9" s="1"/>
  <c r="D514" i="9" s="1"/>
  <c r="D513" i="9" s="1"/>
  <c r="D512" i="9" s="1"/>
  <c r="D511" i="9" s="1"/>
  <c r="F294" i="7"/>
  <c r="D488" i="9" s="1"/>
  <c r="D487" i="9" s="1"/>
  <c r="D486" i="9" s="1"/>
  <c r="D485" i="9" s="1"/>
  <c r="D499" i="9"/>
  <c r="D498" i="9" s="1"/>
  <c r="F68" i="7"/>
  <c r="D454" i="9" s="1"/>
  <c r="F440" i="7"/>
  <c r="D458" i="9" s="1"/>
  <c r="D463" i="9"/>
  <c r="D462" i="9" s="1"/>
  <c r="D461" i="9" s="1"/>
  <c r="F200" i="7"/>
  <c r="F176" i="7"/>
  <c r="F175" i="7" s="1"/>
  <c r="F174" i="7" s="1"/>
  <c r="F173" i="7" s="1"/>
  <c r="F172" i="7" s="1"/>
  <c r="F171" i="7" s="1"/>
  <c r="D352" i="9"/>
  <c r="D351" i="9" s="1"/>
  <c r="F114" i="7"/>
  <c r="F116" i="7"/>
  <c r="D356" i="9" s="1"/>
  <c r="D355" i="9" s="1"/>
  <c r="F363" i="7"/>
  <c r="D359" i="9" s="1"/>
  <c r="D358" i="9" s="1"/>
  <c r="D357" i="9" s="1"/>
  <c r="F119" i="7"/>
  <c r="D370" i="9"/>
  <c r="D369" i="9" s="1"/>
  <c r="D368" i="9" s="1"/>
  <c r="D373" i="9"/>
  <c r="D372" i="9" s="1"/>
  <c r="D371" i="9" s="1"/>
  <c r="F18" i="7"/>
  <c r="F52" i="7"/>
  <c r="D392" i="9" s="1"/>
  <c r="F55" i="7"/>
  <c r="D395" i="9" s="1"/>
  <c r="D394" i="9" s="1"/>
  <c r="D393" i="9" s="1"/>
  <c r="F58" i="7"/>
  <c r="D398" i="9" s="1"/>
  <c r="D397" i="9" s="1"/>
  <c r="D396" i="9" s="1"/>
  <c r="F207" i="7"/>
  <c r="D411" i="9" s="1"/>
  <c r="D410" i="9" s="1"/>
  <c r="D409" i="9" s="1"/>
  <c r="F142" i="7"/>
  <c r="D417" i="9" s="1"/>
  <c r="D416" i="9" s="1"/>
  <c r="D415" i="9" s="1"/>
  <c r="D428" i="9"/>
  <c r="D427" i="9" s="1"/>
  <c r="D426" i="9" s="1"/>
  <c r="F159" i="7"/>
  <c r="D434" i="9" s="1"/>
  <c r="D433" i="9" s="1"/>
  <c r="F161" i="7"/>
  <c r="D436" i="9" s="1"/>
  <c r="D435" i="9" s="1"/>
  <c r="F284" i="7"/>
  <c r="D444" i="9" s="1"/>
  <c r="D443" i="9" s="1"/>
  <c r="D442" i="9" s="1"/>
  <c r="F164" i="7"/>
  <c r="D439" i="9" s="1"/>
  <c r="D438" i="9" s="1"/>
  <c r="F166" i="7"/>
  <c r="D441" i="9" s="1"/>
  <c r="D440" i="9" s="1"/>
  <c r="D405" i="9"/>
  <c r="D404" i="9" s="1"/>
  <c r="D403" i="9" s="1"/>
  <c r="D408" i="9"/>
  <c r="D407" i="9" s="1"/>
  <c r="D406" i="9" s="1"/>
  <c r="D381" i="9"/>
  <c r="D380" i="9" s="1"/>
  <c r="D379" i="9" s="1"/>
  <c r="D378" i="9" s="1"/>
  <c r="D377" i="9" s="1"/>
  <c r="D296" i="9"/>
  <c r="D295" i="9" s="1"/>
  <c r="D294" i="9" s="1"/>
  <c r="D293" i="9" s="1"/>
  <c r="F650" i="7"/>
  <c r="D230" i="9" s="1"/>
  <c r="F266" i="7"/>
  <c r="D234" i="9" s="1"/>
  <c r="F262" i="7"/>
  <c r="D240" i="9"/>
  <c r="D239" i="9" s="1"/>
  <c r="F425" i="7"/>
  <c r="D244" i="9" s="1"/>
  <c r="D243" i="9" s="1"/>
  <c r="F427" i="7"/>
  <c r="D246" i="9" s="1"/>
  <c r="D245" i="9" s="1"/>
  <c r="F230" i="7"/>
  <c r="D254" i="9" s="1"/>
  <c r="D253" i="9" s="1"/>
  <c r="D252" i="9" s="1"/>
  <c r="F215" i="7"/>
  <c r="D265" i="9" s="1"/>
  <c r="D264" i="9" s="1"/>
  <c r="D263" i="9" s="1"/>
  <c r="D262" i="9" s="1"/>
  <c r="F241" i="7"/>
  <c r="D278" i="9" s="1"/>
  <c r="D277" i="9" s="1"/>
  <c r="D276" i="9" s="1"/>
  <c r="D275" i="9" s="1"/>
  <c r="F223" i="7"/>
  <c r="D273" i="9" s="1"/>
  <c r="D272" i="9" s="1"/>
  <c r="D271" i="9" s="1"/>
  <c r="D270" i="9" s="1"/>
  <c r="F251" i="7"/>
  <c r="D212" i="9"/>
  <c r="D191" i="9"/>
  <c r="D190" i="9" s="1"/>
  <c r="F768" i="7"/>
  <c r="F767" i="7" s="1"/>
  <c r="F807" i="7"/>
  <c r="D186" i="9" s="1"/>
  <c r="F43" i="7"/>
  <c r="F706" i="7"/>
  <c r="D15" i="9" s="1"/>
  <c r="D14" i="9" s="1"/>
  <c r="D13" i="9" s="1"/>
  <c r="D12" i="9" s="1"/>
  <c r="D11" i="9" s="1"/>
  <c r="F711" i="7"/>
  <c r="F714" i="7"/>
  <c r="D39" i="9"/>
  <c r="D38" i="9" s="1"/>
  <c r="D37" i="9" s="1"/>
  <c r="D42" i="9"/>
  <c r="D41" i="9" s="1"/>
  <c r="D40" i="9" s="1"/>
  <c r="F619" i="7"/>
  <c r="D635" i="9"/>
  <c r="D634" i="9" s="1"/>
  <c r="D633" i="9" s="1"/>
  <c r="D642" i="9"/>
  <c r="D641" i="9" s="1"/>
  <c r="D640" i="9" s="1"/>
  <c r="D645" i="9"/>
  <c r="D644" i="9" s="1"/>
  <c r="D643" i="9" s="1"/>
  <c r="D648" i="9"/>
  <c r="D647" i="9" s="1"/>
  <c r="D646" i="9" s="1"/>
  <c r="D652" i="9"/>
  <c r="D651" i="9" s="1"/>
  <c r="D650" i="9" s="1"/>
  <c r="D658" i="9"/>
  <c r="D657" i="9" s="1"/>
  <c r="D656" i="9" s="1"/>
  <c r="F105" i="7"/>
  <c r="H766" i="7"/>
  <c r="H764" i="7" s="1"/>
  <c r="H763" i="7" s="1"/>
  <c r="H807" i="7"/>
  <c r="H43" i="7"/>
  <c r="J807" i="7"/>
  <c r="J43" i="7"/>
  <c r="H717" i="7"/>
  <c r="J520" i="7"/>
  <c r="J519" i="7" s="1"/>
  <c r="H514" i="7"/>
  <c r="H513" i="7" s="1"/>
  <c r="H520" i="7"/>
  <c r="H519" i="7" s="1"/>
  <c r="G584" i="7"/>
  <c r="G583" i="7" s="1"/>
  <c r="G695" i="7"/>
  <c r="G694" i="7" s="1"/>
  <c r="G693" i="7" s="1"/>
  <c r="G685" i="7" s="1"/>
  <c r="H363" i="7"/>
  <c r="H461" i="7"/>
  <c r="H460" i="7" s="1"/>
  <c r="H459" i="7" s="1"/>
  <c r="H479" i="7"/>
  <c r="H440" i="7"/>
  <c r="H439" i="7" s="1"/>
  <c r="H438" i="7" s="1"/>
  <c r="H437" i="7" s="1"/>
  <c r="H436" i="7" s="1"/>
  <c r="H435" i="7" s="1"/>
  <c r="H425" i="7"/>
  <c r="H424" i="7" s="1"/>
  <c r="H427" i="7"/>
  <c r="H426" i="7" s="1"/>
  <c r="H307" i="7"/>
  <c r="H324" i="7"/>
  <c r="H323" i="7" s="1"/>
  <c r="H322" i="7" s="1"/>
  <c r="H321" i="7" s="1"/>
  <c r="H320" i="7" s="1"/>
  <c r="H284" i="7"/>
  <c r="H283" i="7" s="1"/>
  <c r="H282" i="7" s="1"/>
  <c r="H281" i="7" s="1"/>
  <c r="H280" i="7" s="1"/>
  <c r="H294" i="7"/>
  <c r="H293" i="7" s="1"/>
  <c r="H292" i="7" s="1"/>
  <c r="H351" i="7"/>
  <c r="H350" i="7" s="1"/>
  <c r="I355" i="7"/>
  <c r="I354" i="7" s="1"/>
  <c r="I353" i="7" s="1"/>
  <c r="I349" i="7" s="1"/>
  <c r="I348" i="7" s="1"/>
  <c r="I347" i="7" s="1"/>
  <c r="I346" i="7" s="1"/>
  <c r="H337" i="7"/>
  <c r="H345" i="7"/>
  <c r="E534" i="9" s="1"/>
  <c r="H341" i="7"/>
  <c r="H340" i="7" s="1"/>
  <c r="H339" i="7" s="1"/>
  <c r="H338" i="7" s="1"/>
  <c r="H275" i="7"/>
  <c r="H272" i="7" s="1"/>
  <c r="E133" i="9"/>
  <c r="E134" i="9"/>
  <c r="E135" i="9"/>
  <c r="H619" i="7"/>
  <c r="E55" i="9" s="1"/>
  <c r="E54" i="9" s="1"/>
  <c r="E53" i="9" s="1"/>
  <c r="E52" i="9" s="1"/>
  <c r="E51" i="9" s="1"/>
  <c r="H650" i="7"/>
  <c r="H656" i="7"/>
  <c r="H655" i="7" s="1"/>
  <c r="H654" i="7" s="1"/>
  <c r="H675" i="7"/>
  <c r="H674" i="7" s="1"/>
  <c r="H678" i="7"/>
  <c r="H677" i="7" s="1"/>
  <c r="H681" i="7"/>
  <c r="H680" i="7" s="1"/>
  <c r="H711" i="7"/>
  <c r="H714" i="7"/>
  <c r="H713" i="7" s="1"/>
  <c r="H712" i="7" s="1"/>
  <c r="H706" i="7"/>
  <c r="H705" i="7" s="1"/>
  <c r="H704" i="7" s="1"/>
  <c r="H703" i="7" s="1"/>
  <c r="H702" i="7" s="1"/>
  <c r="H725" i="7"/>
  <c r="H724" i="7" s="1"/>
  <c r="H730" i="7"/>
  <c r="H729" i="7" s="1"/>
  <c r="H728" i="7" s="1"/>
  <c r="H733" i="7"/>
  <c r="H732" i="7" s="1"/>
  <c r="H731" i="7" s="1"/>
  <c r="H837" i="7"/>
  <c r="H815" i="7"/>
  <c r="H215" i="7"/>
  <c r="H214" i="7" s="1"/>
  <c r="H213" i="7" s="1"/>
  <c r="H212" i="7" s="1"/>
  <c r="H223" i="7"/>
  <c r="E273" i="9" s="1"/>
  <c r="E272" i="9" s="1"/>
  <c r="E271" i="9" s="1"/>
  <c r="E270" i="9" s="1"/>
  <c r="H230" i="7"/>
  <c r="E254" i="9" s="1"/>
  <c r="E253" i="9" s="1"/>
  <c r="E252" i="9" s="1"/>
  <c r="E251" i="9" s="1"/>
  <c r="E250" i="9" s="1"/>
  <c r="H241" i="7"/>
  <c r="H251" i="7"/>
  <c r="H250" i="7" s="1"/>
  <c r="AE188" i="2"/>
  <c r="AE185" i="2" s="1"/>
  <c r="H262" i="7"/>
  <c r="E226" i="9" s="1"/>
  <c r="H266" i="7"/>
  <c r="E234" i="9" s="1"/>
  <c r="H200" i="7"/>
  <c r="I200" i="7" s="1"/>
  <c r="I199" i="7" s="1"/>
  <c r="I198" i="7" s="1"/>
  <c r="H207" i="7"/>
  <c r="H206" i="7" s="1"/>
  <c r="H205" i="7" s="1"/>
  <c r="H204" i="7" s="1"/>
  <c r="H203" i="7" s="1"/>
  <c r="H202" i="7" s="1"/>
  <c r="H201" i="7" s="1"/>
  <c r="E21" i="10" s="1"/>
  <c r="AE16" i="2"/>
  <c r="AE15" i="2" s="1"/>
  <c r="H22" i="7"/>
  <c r="H21" i="7" s="1"/>
  <c r="E638" i="9"/>
  <c r="E637" i="9" s="1"/>
  <c r="E636" i="9" s="1"/>
  <c r="H32" i="7"/>
  <c r="H31" i="7" s="1"/>
  <c r="H35" i="7"/>
  <c r="H34" i="7" s="1"/>
  <c r="H52" i="7"/>
  <c r="E392" i="9" s="1"/>
  <c r="H55" i="7"/>
  <c r="H54" i="7" s="1"/>
  <c r="H53" i="7" s="1"/>
  <c r="H58" i="7"/>
  <c r="H57" i="7" s="1"/>
  <c r="H56" i="7" s="1"/>
  <c r="H68" i="7"/>
  <c r="E454" i="9" s="1"/>
  <c r="H75" i="7"/>
  <c r="H74" i="7" s="1"/>
  <c r="E405" i="9"/>
  <c r="E404" i="9" s="1"/>
  <c r="E403" i="9" s="1"/>
  <c r="H81" i="7"/>
  <c r="H80" i="7" s="1"/>
  <c r="H93" i="7"/>
  <c r="H92" i="7" s="1"/>
  <c r="H96" i="7"/>
  <c r="H95" i="7" s="1"/>
  <c r="H104" i="7"/>
  <c r="H103" i="7" s="1"/>
  <c r="H102" i="7" s="1"/>
  <c r="H116" i="7"/>
  <c r="H115" i="7" s="1"/>
  <c r="H114" i="7"/>
  <c r="H126" i="7"/>
  <c r="H125" i="7" s="1"/>
  <c r="H129" i="7"/>
  <c r="H128" i="7" s="1"/>
  <c r="H132" i="7"/>
  <c r="H131" i="7" s="1"/>
  <c r="H142" i="7"/>
  <c r="E417" i="9" s="1"/>
  <c r="E416" i="9" s="1"/>
  <c r="E415" i="9" s="1"/>
  <c r="H152" i="7"/>
  <c r="H151" i="7" s="1"/>
  <c r="H159" i="7"/>
  <c r="H158" i="7" s="1"/>
  <c r="H161" i="7"/>
  <c r="H160" i="7" s="1"/>
  <c r="H164" i="7"/>
  <c r="H163" i="7" s="1"/>
  <c r="H166" i="7"/>
  <c r="H165" i="7" s="1"/>
  <c r="H176" i="7"/>
  <c r="I716" i="7"/>
  <c r="I715" i="7" s="1"/>
  <c r="I708" i="7" s="1"/>
  <c r="I707" i="7" s="1"/>
  <c r="I584" i="7"/>
  <c r="I583" i="7" s="1"/>
  <c r="I695" i="7"/>
  <c r="I694" i="7" s="1"/>
  <c r="I693" i="7" s="1"/>
  <c r="I685" i="7" s="1"/>
  <c r="J363" i="7"/>
  <c r="J362" i="7" s="1"/>
  <c r="J361" i="7" s="1"/>
  <c r="J360" i="7" s="1"/>
  <c r="J359" i="7" s="1"/>
  <c r="J358" i="7" s="1"/>
  <c r="J357" i="7" s="1"/>
  <c r="J479" i="7"/>
  <c r="J440" i="7"/>
  <c r="J439" i="7" s="1"/>
  <c r="J438" i="7" s="1"/>
  <c r="J437" i="7" s="1"/>
  <c r="J436" i="7" s="1"/>
  <c r="J435" i="7" s="1"/>
  <c r="J422" i="7"/>
  <c r="J425" i="7"/>
  <c r="J424" i="7" s="1"/>
  <c r="J427" i="7"/>
  <c r="F246" i="9" s="1"/>
  <c r="F245" i="9" s="1"/>
  <c r="J675" i="7"/>
  <c r="J674" i="7" s="1"/>
  <c r="J681" i="7"/>
  <c r="J680" i="7" s="1"/>
  <c r="F129" i="9"/>
  <c r="F133" i="9"/>
  <c r="F134" i="9"/>
  <c r="F135" i="9"/>
  <c r="J619" i="7"/>
  <c r="J650" i="7"/>
  <c r="F230" i="9" s="1"/>
  <c r="J656" i="7"/>
  <c r="J655" i="7" s="1"/>
  <c r="J654" i="7" s="1"/>
  <c r="J837" i="7"/>
  <c r="J815" i="7"/>
  <c r="K791" i="7"/>
  <c r="J788" i="7"/>
  <c r="J706" i="7"/>
  <c r="J705" i="7" s="1"/>
  <c r="J704" i="7" s="1"/>
  <c r="J703" i="7" s="1"/>
  <c r="J702" i="7" s="1"/>
  <c r="J711" i="7"/>
  <c r="J710" i="7" s="1"/>
  <c r="J709" i="7" s="1"/>
  <c r="J714" i="7"/>
  <c r="J717" i="7"/>
  <c r="J716" i="7" s="1"/>
  <c r="J715" i="7" s="1"/>
  <c r="J725" i="7"/>
  <c r="J724" i="7" s="1"/>
  <c r="J730" i="7"/>
  <c r="J729" i="7" s="1"/>
  <c r="J728" i="7" s="1"/>
  <c r="J733" i="7"/>
  <c r="J732" i="7" s="1"/>
  <c r="J731" i="7" s="1"/>
  <c r="J284" i="7"/>
  <c r="J283" i="7" s="1"/>
  <c r="J282" i="7" s="1"/>
  <c r="J281" i="7" s="1"/>
  <c r="J280" i="7" s="1"/>
  <c r="J295" i="7"/>
  <c r="J294" i="7" s="1"/>
  <c r="K355" i="7"/>
  <c r="K354" i="7" s="1"/>
  <c r="K353" i="7" s="1"/>
  <c r="K349" i="7" s="1"/>
  <c r="K348" i="7" s="1"/>
  <c r="K347" i="7" s="1"/>
  <c r="K346" i="7" s="1"/>
  <c r="J307" i="7"/>
  <c r="J324" i="7"/>
  <c r="J323" i="7" s="1"/>
  <c r="J322" i="7" s="1"/>
  <c r="J321" i="7" s="1"/>
  <c r="J320" i="7" s="1"/>
  <c r="J337" i="7"/>
  <c r="J345" i="7"/>
  <c r="J341" i="7"/>
  <c r="J275" i="7"/>
  <c r="J272" i="7" s="1"/>
  <c r="J215" i="7"/>
  <c r="J214" i="7" s="1"/>
  <c r="J213" i="7" s="1"/>
  <c r="J212" i="7" s="1"/>
  <c r="J223" i="7"/>
  <c r="F273" i="9" s="1"/>
  <c r="F272" i="9" s="1"/>
  <c r="F271" i="9" s="1"/>
  <c r="F270" i="9" s="1"/>
  <c r="J230" i="7"/>
  <c r="J241" i="7"/>
  <c r="J240" i="7" s="1"/>
  <c r="J239" i="7" s="1"/>
  <c r="J251" i="7"/>
  <c r="J262" i="7"/>
  <c r="F226" i="9" s="1"/>
  <c r="J266" i="7"/>
  <c r="F234" i="9" s="1"/>
  <c r="J200" i="7"/>
  <c r="F477" i="9" s="1"/>
  <c r="F476" i="9" s="1"/>
  <c r="F475" i="9" s="1"/>
  <c r="J207" i="7"/>
  <c r="J206" i="7" s="1"/>
  <c r="J205" i="7" s="1"/>
  <c r="J204" i="7" s="1"/>
  <c r="J203" i="7" s="1"/>
  <c r="J202" i="7" s="1"/>
  <c r="J201" i="7" s="1"/>
  <c r="F21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2" i="7"/>
  <c r="F392" i="9" s="1"/>
  <c r="J55" i="7"/>
  <c r="J58" i="7"/>
  <c r="J57" i="7" s="1"/>
  <c r="J56" i="7" s="1"/>
  <c r="J68" i="7"/>
  <c r="J75" i="7"/>
  <c r="J74" i="7" s="1"/>
  <c r="F405" i="9"/>
  <c r="F404" i="9" s="1"/>
  <c r="F403" i="9" s="1"/>
  <c r="J81" i="7"/>
  <c r="J80" i="7" s="1"/>
  <c r="J90" i="7"/>
  <c r="J89" i="7" s="1"/>
  <c r="J96" i="7"/>
  <c r="J95" i="7" s="1"/>
  <c r="J105" i="7"/>
  <c r="J116" i="7"/>
  <c r="F356" i="9" s="1"/>
  <c r="F355" i="9" s="1"/>
  <c r="J114" i="7"/>
  <c r="F365" i="9"/>
  <c r="F364" i="9" s="1"/>
  <c r="J126" i="7"/>
  <c r="J125" i="7" s="1"/>
  <c r="J129" i="7"/>
  <c r="J128" i="7" s="1"/>
  <c r="J142" i="7"/>
  <c r="J141" i="7" s="1"/>
  <c r="J140" i="7" s="1"/>
  <c r="J160" i="7"/>
  <c r="J164" i="7"/>
  <c r="J163" i="7" s="1"/>
  <c r="J166" i="7"/>
  <c r="J165" i="7" s="1"/>
  <c r="AF107" i="2"/>
  <c r="AF106" i="2" s="1"/>
  <c r="AF105" i="2" s="1"/>
  <c r="K695" i="7"/>
  <c r="K694" i="7" s="1"/>
  <c r="K693" i="7" s="1"/>
  <c r="K685" i="7" s="1"/>
  <c r="J176" i="7"/>
  <c r="K176" i="7" s="1"/>
  <c r="K175" i="7" s="1"/>
  <c r="K174" i="7" s="1"/>
  <c r="K173" i="7" s="1"/>
  <c r="G716" i="7"/>
  <c r="G715" i="7" s="1"/>
  <c r="G708" i="7" s="1"/>
  <c r="G707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796" i="7"/>
  <c r="G795" i="7" s="1"/>
  <c r="G794" i="7" s="1"/>
  <c r="I796" i="7"/>
  <c r="I795" i="7" s="1"/>
  <c r="I794" i="7" s="1"/>
  <c r="K796" i="7"/>
  <c r="K795" i="7" s="1"/>
  <c r="K794" i="7" s="1"/>
  <c r="AF235" i="2"/>
  <c r="AF234" i="2" s="1"/>
  <c r="AF233" i="2" s="1"/>
  <c r="AF97" i="2"/>
  <c r="AF94" i="2" s="1"/>
  <c r="AE97" i="2"/>
  <c r="AE95" i="2"/>
  <c r="AD95" i="2"/>
  <c r="AD94" i="2" s="1"/>
  <c r="F634" i="7"/>
  <c r="E127" i="9"/>
  <c r="AE322" i="2"/>
  <c r="AE321" i="2" s="1"/>
  <c r="AE320" i="2" s="1"/>
  <c r="AE319" i="2" s="1"/>
  <c r="AF322" i="2"/>
  <c r="AF321" i="2" s="1"/>
  <c r="AF320" i="2" s="1"/>
  <c r="AF319" i="2" s="1"/>
  <c r="AD322" i="2"/>
  <c r="AD321" i="2" s="1"/>
  <c r="AD320" i="2" s="1"/>
  <c r="AD319" i="2" s="1"/>
  <c r="AF239" i="2"/>
  <c r="AF238" i="2" s="1"/>
  <c r="AF237" i="2" s="1"/>
  <c r="AD231" i="2"/>
  <c r="AD230" i="2" s="1"/>
  <c r="AD229" i="2" s="1"/>
  <c r="AF231" i="2"/>
  <c r="AF230" i="2" s="1"/>
  <c r="AF229" i="2" s="1"/>
  <c r="J161" i="7"/>
  <c r="F436" i="9" s="1"/>
  <c r="F435" i="9" s="1"/>
  <c r="J159" i="7"/>
  <c r="F434" i="9" s="1"/>
  <c r="F433" i="9" s="1"/>
  <c r="H295" i="7"/>
  <c r="H18" i="7"/>
  <c r="H17" i="7" s="1"/>
  <c r="F733" i="7"/>
  <c r="F732" i="7" s="1"/>
  <c r="F731" i="7" s="1"/>
  <c r="F730" i="7"/>
  <c r="F729" i="7" s="1"/>
  <c r="F728" i="7" s="1"/>
  <c r="F295" i="7"/>
  <c r="F42" i="9"/>
  <c r="F41" i="9" s="1"/>
  <c r="F40" i="9" s="1"/>
  <c r="F39" i="9"/>
  <c r="F38" i="9" s="1"/>
  <c r="F37" i="9" s="1"/>
  <c r="AF476" i="2"/>
  <c r="AF475" i="2" s="1"/>
  <c r="AF474" i="2" s="1"/>
  <c r="AF473" i="2" s="1"/>
  <c r="AF450" i="2"/>
  <c r="AF449" i="2" s="1"/>
  <c r="AF428" i="2"/>
  <c r="AF427" i="2" s="1"/>
  <c r="AF426" i="2" s="1"/>
  <c r="AF392" i="2"/>
  <c r="AF391" i="2" s="1"/>
  <c r="AF389" i="2"/>
  <c r="AF388" i="2" s="1"/>
  <c r="AF365" i="2"/>
  <c r="AF364" i="2" s="1"/>
  <c r="AF363" i="2" s="1"/>
  <c r="AF362" i="2" s="1"/>
  <c r="AF339" i="2"/>
  <c r="AF338" i="2" s="1"/>
  <c r="AF333" i="2"/>
  <c r="AF332" i="2" s="1"/>
  <c r="AF331" i="2" s="1"/>
  <c r="AF330" i="2" s="1"/>
  <c r="AF294" i="2"/>
  <c r="AF293" i="2" s="1"/>
  <c r="AF282" i="2"/>
  <c r="AF281" i="2" s="1"/>
  <c r="AF280" i="2" s="1"/>
  <c r="AF279" i="2" s="1"/>
  <c r="AF278" i="2" s="1"/>
  <c r="AF269" i="2"/>
  <c r="AF267" i="2"/>
  <c r="AF264" i="2"/>
  <c r="AF263" i="2" s="1"/>
  <c r="AF257" i="2"/>
  <c r="AF256" i="2" s="1"/>
  <c r="AF255" i="2" s="1"/>
  <c r="AF254" i="2" s="1"/>
  <c r="AF253" i="2" s="1"/>
  <c r="AF252" i="2" s="1"/>
  <c r="AF249" i="2"/>
  <c r="AF248" i="2" s="1"/>
  <c r="AF246" i="2"/>
  <c r="AF245" i="2" s="1"/>
  <c r="AF224" i="2"/>
  <c r="AF223" i="2" s="1"/>
  <c r="AF222" i="2" s="1"/>
  <c r="AF221" i="2" s="1"/>
  <c r="AF215" i="2" s="1"/>
  <c r="AF212" i="2"/>
  <c r="AF211" i="2" s="1"/>
  <c r="AF210" i="2" s="1"/>
  <c r="AF201" i="2"/>
  <c r="AF200" i="2" s="1"/>
  <c r="AF199" i="2" s="1"/>
  <c r="AF198" i="2" s="1"/>
  <c r="AF192" i="2"/>
  <c r="AF191" i="2" s="1"/>
  <c r="AF190" i="2" s="1"/>
  <c r="AF188" i="2"/>
  <c r="AF185" i="2" s="1"/>
  <c r="AF177" i="2"/>
  <c r="AF149" i="2"/>
  <c r="AF148" i="2" s="1"/>
  <c r="AF147" i="2" s="1"/>
  <c r="AF141" i="2"/>
  <c r="AF140" i="2" s="1"/>
  <c r="AF139" i="2" s="1"/>
  <c r="AF156" i="2"/>
  <c r="AF155" i="2" s="1"/>
  <c r="AF154" i="2" s="1"/>
  <c r="AF153" i="2" s="1"/>
  <c r="AF133" i="2"/>
  <c r="AF132" i="2" s="1"/>
  <c r="AF131" i="2" s="1"/>
  <c r="AF130" i="2" s="1"/>
  <c r="AF129" i="2" s="1"/>
  <c r="AF128" i="2" s="1"/>
  <c r="AF126" i="2"/>
  <c r="AF125" i="2" s="1"/>
  <c r="AF78" i="2"/>
  <c r="AF76" i="2"/>
  <c r="AF73" i="2"/>
  <c r="AF72" i="2"/>
  <c r="AF62" i="2"/>
  <c r="AF59" i="2" s="1"/>
  <c r="AF53" i="2"/>
  <c r="AF52" i="2" s="1"/>
  <c r="AF51" i="2" s="1"/>
  <c r="AF48" i="2"/>
  <c r="AF47" i="2" s="1"/>
  <c r="AF46" i="2" s="1"/>
  <c r="AF45" i="2" s="1"/>
  <c r="AF44" i="2" s="1"/>
  <c r="AF38" i="2"/>
  <c r="AF37" i="2" s="1"/>
  <c r="AF35" i="2"/>
  <c r="AF34" i="2" s="1"/>
  <c r="AF23" i="2"/>
  <c r="AF22" i="2" s="1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730" i="7"/>
  <c r="E732" i="7"/>
  <c r="E733" i="7"/>
  <c r="E729" i="7"/>
  <c r="B729" i="7"/>
  <c r="C729" i="7"/>
  <c r="B730" i="7"/>
  <c r="C730" i="7"/>
  <c r="B731" i="7"/>
  <c r="C731" i="7"/>
  <c r="B732" i="7"/>
  <c r="C732" i="7"/>
  <c r="B733" i="7"/>
  <c r="C733" i="7"/>
  <c r="C728" i="7"/>
  <c r="B728" i="7"/>
  <c r="A38" i="9"/>
  <c r="A39" i="9"/>
  <c r="A40" i="9"/>
  <c r="A41" i="9"/>
  <c r="A42" i="9"/>
  <c r="A37" i="9"/>
  <c r="AD389" i="2"/>
  <c r="AD388" i="2" s="1"/>
  <c r="AE389" i="2"/>
  <c r="AE388" i="2" s="1"/>
  <c r="AD392" i="2"/>
  <c r="AD391" i="2" s="1"/>
  <c r="AE392" i="2"/>
  <c r="AE391" i="2" s="1"/>
  <c r="AE249" i="2"/>
  <c r="AE248" i="2" s="1"/>
  <c r="AD249" i="2"/>
  <c r="AD248" i="2" s="1"/>
  <c r="AE62" i="2"/>
  <c r="AE59" i="2" s="1"/>
  <c r="AD62" i="2"/>
  <c r="AD59" i="2" s="1"/>
  <c r="AE476" i="2"/>
  <c r="AE475" i="2" s="1"/>
  <c r="AE450" i="2"/>
  <c r="AE449" i="2" s="1"/>
  <c r="AE445" i="2" s="1"/>
  <c r="AE365" i="2"/>
  <c r="AE364" i="2" s="1"/>
  <c r="AE363" i="2" s="1"/>
  <c r="AE362" i="2" s="1"/>
  <c r="AE339" i="2"/>
  <c r="AE338" i="2" s="1"/>
  <c r="AE333" i="2"/>
  <c r="AE332" i="2" s="1"/>
  <c r="AE331" i="2" s="1"/>
  <c r="AE330" i="2" s="1"/>
  <c r="AE294" i="2"/>
  <c r="AE293" i="2" s="1"/>
  <c r="AE278" i="2"/>
  <c r="AE269" i="2"/>
  <c r="AE267" i="2"/>
  <c r="AE257" i="2"/>
  <c r="AE256" i="2" s="1"/>
  <c r="AE255" i="2" s="1"/>
  <c r="AE254" i="2" s="1"/>
  <c r="AE253" i="2" s="1"/>
  <c r="AE252" i="2" s="1"/>
  <c r="AE246" i="2"/>
  <c r="AE245" i="2" s="1"/>
  <c r="AE212" i="2"/>
  <c r="AE211" i="2" s="1"/>
  <c r="AE210" i="2" s="1"/>
  <c r="AE201" i="2"/>
  <c r="AE200" i="2" s="1"/>
  <c r="AE199" i="2" s="1"/>
  <c r="AE198" i="2" s="1"/>
  <c r="AE192" i="2"/>
  <c r="AE191" i="2" s="1"/>
  <c r="AE190" i="2" s="1"/>
  <c r="AE177" i="2"/>
  <c r="AE149" i="2"/>
  <c r="AE148" i="2" s="1"/>
  <c r="AE147" i="2" s="1"/>
  <c r="AE141" i="2"/>
  <c r="AE140" i="2" s="1"/>
  <c r="AE139" i="2" s="1"/>
  <c r="AE133" i="2"/>
  <c r="AE132" i="2" s="1"/>
  <c r="AE131" i="2" s="1"/>
  <c r="AE130" i="2" s="1"/>
  <c r="AE129" i="2" s="1"/>
  <c r="AE128" i="2" s="1"/>
  <c r="AE126" i="2"/>
  <c r="AE125" i="2" s="1"/>
  <c r="AE107" i="2"/>
  <c r="AE106" i="2" s="1"/>
  <c r="AE105" i="2" s="1"/>
  <c r="AE104" i="2" s="1"/>
  <c r="AE103" i="2" s="1"/>
  <c r="AE92" i="2"/>
  <c r="AE90" i="2"/>
  <c r="AE78" i="2"/>
  <c r="AE76" i="2"/>
  <c r="AE73" i="2"/>
  <c r="AE72" i="2"/>
  <c r="AE53" i="2"/>
  <c r="AE52" i="2" s="1"/>
  <c r="AE51" i="2" s="1"/>
  <c r="AE38" i="2"/>
  <c r="AE37" i="2" s="1"/>
  <c r="AE35" i="2"/>
  <c r="AE34" i="2" s="1"/>
  <c r="AE29" i="2"/>
  <c r="AE23" i="2"/>
  <c r="AE22" i="2" s="1"/>
  <c r="AD476" i="2"/>
  <c r="AD475" i="2" s="1"/>
  <c r="AD474" i="2" s="1"/>
  <c r="AD473" i="2" s="1"/>
  <c r="AD450" i="2"/>
  <c r="AD449" i="2" s="1"/>
  <c r="AD445" i="2" s="1"/>
  <c r="AD428" i="2"/>
  <c r="AD427" i="2" s="1"/>
  <c r="AD426" i="2" s="1"/>
  <c r="AD365" i="2"/>
  <c r="AD364" i="2" s="1"/>
  <c r="AD363" i="2" s="1"/>
  <c r="AD362" i="2" s="1"/>
  <c r="AD339" i="2"/>
  <c r="AD338" i="2" s="1"/>
  <c r="AD333" i="2"/>
  <c r="AD332" i="2" s="1"/>
  <c r="AD331" i="2" s="1"/>
  <c r="AD330" i="2" s="1"/>
  <c r="AD294" i="2"/>
  <c r="AD293" i="2" s="1"/>
  <c r="AD292" i="2" s="1"/>
  <c r="AD282" i="2"/>
  <c r="AD281" i="2" s="1"/>
  <c r="AD280" i="2" s="1"/>
  <c r="AD279" i="2" s="1"/>
  <c r="AD278" i="2" s="1"/>
  <c r="AD264" i="2"/>
  <c r="AD263" i="2" s="1"/>
  <c r="AD257" i="2"/>
  <c r="AD256" i="2" s="1"/>
  <c r="AD255" i="2" s="1"/>
  <c r="AD254" i="2" s="1"/>
  <c r="AD253" i="2" s="1"/>
  <c r="AD252" i="2" s="1"/>
  <c r="AD246" i="2"/>
  <c r="AD245" i="2" s="1"/>
  <c r="AD212" i="2"/>
  <c r="AD211" i="2" s="1"/>
  <c r="AD210" i="2" s="1"/>
  <c r="AD201" i="2"/>
  <c r="AD200" i="2" s="1"/>
  <c r="AD199" i="2" s="1"/>
  <c r="AD198" i="2" s="1"/>
  <c r="AD192" i="2"/>
  <c r="AD191" i="2" s="1"/>
  <c r="AD190" i="2" s="1"/>
  <c r="AD188" i="2"/>
  <c r="AD185" i="2" s="1"/>
  <c r="AD177" i="2"/>
  <c r="AD149" i="2"/>
  <c r="AD148" i="2" s="1"/>
  <c r="AD147" i="2" s="1"/>
  <c r="AD141" i="2"/>
  <c r="AD140" i="2" s="1"/>
  <c r="AD139" i="2" s="1"/>
  <c r="AD156" i="2"/>
  <c r="AD155" i="2" s="1"/>
  <c r="AD154" i="2" s="1"/>
  <c r="AD153" i="2" s="1"/>
  <c r="AD133" i="2"/>
  <c r="AD132" i="2" s="1"/>
  <c r="AD131" i="2" s="1"/>
  <c r="AD130" i="2" s="1"/>
  <c r="AD129" i="2" s="1"/>
  <c r="AD128" i="2" s="1"/>
  <c r="AD126" i="2"/>
  <c r="AD125" i="2" s="1"/>
  <c r="AD107" i="2"/>
  <c r="AD106" i="2" s="1"/>
  <c r="AD105" i="2" s="1"/>
  <c r="AD104" i="2" s="1"/>
  <c r="AD103" i="2" s="1"/>
  <c r="AD92" i="2"/>
  <c r="AD90" i="2"/>
  <c r="AD78" i="2"/>
  <c r="AD76" i="2"/>
  <c r="AD73" i="2"/>
  <c r="AD72" i="2"/>
  <c r="AD53" i="2"/>
  <c r="AD52" i="2" s="1"/>
  <c r="AD51" i="2" s="1"/>
  <c r="AD48" i="2"/>
  <c r="AD47" i="2" s="1"/>
  <c r="AD46" i="2" s="1"/>
  <c r="AD45" i="2" s="1"/>
  <c r="AD44" i="2" s="1"/>
  <c r="AD38" i="2"/>
  <c r="AD37" i="2" s="1"/>
  <c r="AD35" i="2"/>
  <c r="AD34" i="2" s="1"/>
  <c r="AD32" i="2"/>
  <c r="AD29" i="2" s="1"/>
  <c r="AD23" i="2"/>
  <c r="AD22" i="2" s="1"/>
  <c r="AD16" i="2"/>
  <c r="AD15" i="2" s="1"/>
  <c r="AD224" i="2"/>
  <c r="AD223" i="2" s="1"/>
  <c r="AD222" i="2" s="1"/>
  <c r="AD221" i="2" s="1"/>
  <c r="AD215" i="2" s="1"/>
  <c r="AE48" i="2"/>
  <c r="AE47" i="2" s="1"/>
  <c r="AE46" i="2" s="1"/>
  <c r="AE45" i="2" s="1"/>
  <c r="AE44" i="2" s="1"/>
  <c r="AE156" i="2"/>
  <c r="AE155" i="2" s="1"/>
  <c r="AE154" i="2" s="1"/>
  <c r="AE153" i="2" s="1"/>
  <c r="AE224" i="2"/>
  <c r="AE223" i="2" s="1"/>
  <c r="AE222" i="2" s="1"/>
  <c r="AE221" i="2" s="1"/>
  <c r="AE215" i="2" s="1"/>
  <c r="AE428" i="2"/>
  <c r="AE427" i="2" s="1"/>
  <c r="AE426" i="2" s="1"/>
  <c r="AE264" i="2"/>
  <c r="AE263" i="2" s="1"/>
  <c r="D132" i="7"/>
  <c r="D131" i="7" s="1"/>
  <c r="D129" i="7"/>
  <c r="D128" i="7" s="1"/>
  <c r="B407" i="9"/>
  <c r="B406" i="9" s="1"/>
  <c r="B404" i="9"/>
  <c r="B403" i="9" s="1"/>
  <c r="B375" i="9"/>
  <c r="B374" i="9" s="1"/>
  <c r="B372" i="9"/>
  <c r="B371" i="9" s="1"/>
  <c r="D81" i="7"/>
  <c r="D80" i="7" s="1"/>
  <c r="D78" i="7"/>
  <c r="D77" i="7" s="1"/>
  <c r="J306" i="7" l="1"/>
  <c r="H306" i="7"/>
  <c r="D497" i="9"/>
  <c r="D489" i="9" s="1"/>
  <c r="D261" i="9"/>
  <c r="AF197" i="2"/>
  <c r="AF196" i="2" s="1"/>
  <c r="AE197" i="2"/>
  <c r="AE196" i="2" s="1"/>
  <c r="AD197" i="2"/>
  <c r="AD196" i="2" s="1"/>
  <c r="J279" i="7"/>
  <c r="J278" i="7" s="1"/>
  <c r="H279" i="7"/>
  <c r="H278" i="7" s="1"/>
  <c r="D55" i="9"/>
  <c r="D54" i="9" s="1"/>
  <c r="D53" i="9" s="1"/>
  <c r="D52" i="9" s="1"/>
  <c r="D51" i="9" s="1"/>
  <c r="F626" i="7"/>
  <c r="F625" i="7" s="1"/>
  <c r="F55" i="9"/>
  <c r="F54" i="9" s="1"/>
  <c r="F53" i="9" s="1"/>
  <c r="F52" i="9" s="1"/>
  <c r="F51" i="9" s="1"/>
  <c r="J720" i="7"/>
  <c r="J719" i="7" s="1"/>
  <c r="H720" i="7"/>
  <c r="H719" i="7" s="1"/>
  <c r="H653" i="7"/>
  <c r="H652" i="7" s="1"/>
  <c r="H651" i="7" s="1"/>
  <c r="J653" i="7"/>
  <c r="J652" i="7" s="1"/>
  <c r="J651" i="7" s="1"/>
  <c r="AD318" i="2"/>
  <c r="AD317" i="2" s="1"/>
  <c r="AF318" i="2"/>
  <c r="AF317" i="2" s="1"/>
  <c r="AE318" i="2"/>
  <c r="AE317" i="2" s="1"/>
  <c r="D189" i="9"/>
  <c r="D188" i="9" s="1"/>
  <c r="D187" i="9" s="1"/>
  <c r="E126" i="9"/>
  <c r="E125" i="9" s="1"/>
  <c r="D126" i="9"/>
  <c r="D125" i="9" s="1"/>
  <c r="H716" i="7"/>
  <c r="H715" i="7" s="1"/>
  <c r="AD266" i="2"/>
  <c r="AD262" i="2" s="1"/>
  <c r="AD261" i="2" s="1"/>
  <c r="AD260" i="2" s="1"/>
  <c r="G701" i="7"/>
  <c r="G700" i="7" s="1"/>
  <c r="D242" i="9"/>
  <c r="F186" i="9"/>
  <c r="F185" i="9" s="1"/>
  <c r="F184" i="9" s="1"/>
  <c r="F180" i="9" s="1"/>
  <c r="F179" i="9" s="1"/>
  <c r="E186" i="9"/>
  <c r="E185" i="9" s="1"/>
  <c r="E184" i="9" s="1"/>
  <c r="E180" i="9" s="1"/>
  <c r="E179" i="9" s="1"/>
  <c r="H249" i="7"/>
  <c r="H248" i="7" s="1"/>
  <c r="H247" i="7" s="1"/>
  <c r="AE176" i="2"/>
  <c r="AE175" i="2" s="1"/>
  <c r="AE174" i="2" s="1"/>
  <c r="AF176" i="2"/>
  <c r="AF175" i="2" s="1"/>
  <c r="AF174" i="2" s="1"/>
  <c r="AD176" i="2"/>
  <c r="AD175" i="2" s="1"/>
  <c r="AD174" i="2" s="1"/>
  <c r="I701" i="7"/>
  <c r="I700" i="7" s="1"/>
  <c r="AF89" i="2"/>
  <c r="F432" i="9"/>
  <c r="H423" i="7"/>
  <c r="AE94" i="2"/>
  <c r="J162" i="7"/>
  <c r="D437" i="9"/>
  <c r="AD89" i="2"/>
  <c r="H157" i="7"/>
  <c r="D432" i="9"/>
  <c r="AE89" i="2"/>
  <c r="H162" i="7"/>
  <c r="E192" i="9"/>
  <c r="E191" i="9" s="1"/>
  <c r="E190" i="9" s="1"/>
  <c r="J814" i="7"/>
  <c r="J813" i="7" s="1"/>
  <c r="F192" i="9"/>
  <c r="F191" i="9" s="1"/>
  <c r="F190" i="9" s="1"/>
  <c r="F381" i="9"/>
  <c r="F380" i="9" s="1"/>
  <c r="F379" i="9" s="1"/>
  <c r="F378" i="9" s="1"/>
  <c r="F377" i="9" s="1"/>
  <c r="J836" i="7"/>
  <c r="E381" i="9"/>
  <c r="E380" i="9" s="1"/>
  <c r="E379" i="9" s="1"/>
  <c r="E378" i="9" s="1"/>
  <c r="E377" i="9" s="1"/>
  <c r="H836" i="7"/>
  <c r="AF447" i="2"/>
  <c r="AF446" i="2" s="1"/>
  <c r="AF445" i="2" s="1"/>
  <c r="AF444" i="2" s="1"/>
  <c r="AF443" i="2" s="1"/>
  <c r="J271" i="7"/>
  <c r="J270" i="7" s="1"/>
  <c r="J269" i="7" s="1"/>
  <c r="J268" i="7" s="1"/>
  <c r="F27" i="10" s="1"/>
  <c r="H271" i="7"/>
  <c r="H270" i="7" s="1"/>
  <c r="H269" i="7" s="1"/>
  <c r="H268" i="7" s="1"/>
  <c r="E27" i="10" s="1"/>
  <c r="AE50" i="2"/>
  <c r="AF50" i="2"/>
  <c r="D665" i="9"/>
  <c r="D664" i="9" s="1"/>
  <c r="D663" i="9" s="1"/>
  <c r="D662" i="9" s="1"/>
  <c r="AD124" i="2"/>
  <c r="AD123" i="2" s="1"/>
  <c r="AD122" i="2" s="1"/>
  <c r="AD121" i="2" s="1"/>
  <c r="AD120" i="2" s="1"/>
  <c r="I197" i="7"/>
  <c r="I196" i="7" s="1"/>
  <c r="I195" i="7" s="1"/>
  <c r="I194" i="7" s="1"/>
  <c r="I193" i="7" s="1"/>
  <c r="F474" i="9"/>
  <c r="AF124" i="2"/>
  <c r="AF123" i="2" s="1"/>
  <c r="AF122" i="2" s="1"/>
  <c r="AF121" i="2" s="1"/>
  <c r="AF120" i="2" s="1"/>
  <c r="AE124" i="2"/>
  <c r="AE123" i="2" s="1"/>
  <c r="AE122" i="2" s="1"/>
  <c r="AE121" i="2" s="1"/>
  <c r="AE120" i="2" s="1"/>
  <c r="AE138" i="2"/>
  <c r="AE137" i="2" s="1"/>
  <c r="AE136" i="2" s="1"/>
  <c r="H649" i="7"/>
  <c r="H648" i="7" s="1"/>
  <c r="H647" i="7" s="1"/>
  <c r="H646" i="7" s="1"/>
  <c r="H645" i="7" s="1"/>
  <c r="E230" i="9"/>
  <c r="E229" i="9" s="1"/>
  <c r="E228" i="9" s="1"/>
  <c r="E227" i="9" s="1"/>
  <c r="F649" i="7"/>
  <c r="F648" i="7" s="1"/>
  <c r="F647" i="7" s="1"/>
  <c r="F646" i="7" s="1"/>
  <c r="F645" i="7" s="1"/>
  <c r="D229" i="9"/>
  <c r="D228" i="9" s="1"/>
  <c r="D227" i="9" s="1"/>
  <c r="D226" i="9"/>
  <c r="D225" i="9" s="1"/>
  <c r="AF138" i="2"/>
  <c r="AF137" i="2" s="1"/>
  <c r="AF136" i="2" s="1"/>
  <c r="AD75" i="2"/>
  <c r="AD138" i="2"/>
  <c r="AD137" i="2" s="1"/>
  <c r="AD136" i="2" s="1"/>
  <c r="AD387" i="2"/>
  <c r="AD379" i="2" s="1"/>
  <c r="AD378" i="2" s="1"/>
  <c r="AF387" i="2"/>
  <c r="AE387" i="2"/>
  <c r="D140" i="9"/>
  <c r="D139" i="9" s="1"/>
  <c r="D138" i="9" s="1"/>
  <c r="D132" i="9"/>
  <c r="D131" i="9" s="1"/>
  <c r="D130" i="9" s="1"/>
  <c r="F199" i="7"/>
  <c r="F198" i="7" s="1"/>
  <c r="D477" i="9"/>
  <c r="D476" i="9" s="1"/>
  <c r="D475" i="9" s="1"/>
  <c r="E49" i="10"/>
  <c r="F67" i="7"/>
  <c r="F66" i="7" s="1"/>
  <c r="F65" i="7" s="1"/>
  <c r="F64" i="7" s="1"/>
  <c r="F63" i="7" s="1"/>
  <c r="D453" i="9"/>
  <c r="D452" i="9" s="1"/>
  <c r="D451" i="9" s="1"/>
  <c r="H67" i="7"/>
  <c r="H66" i="7" s="1"/>
  <c r="H65" i="7" s="1"/>
  <c r="H64" i="7" s="1"/>
  <c r="H63" i="7" s="1"/>
  <c r="AE266" i="2"/>
  <c r="AE262" i="2" s="1"/>
  <c r="AE261" i="2" s="1"/>
  <c r="AE260" i="2" s="1"/>
  <c r="AF266" i="2"/>
  <c r="AF262" i="2" s="1"/>
  <c r="AF261" i="2" s="1"/>
  <c r="AF260" i="2" s="1"/>
  <c r="AE165" i="2"/>
  <c r="AE164" i="2" s="1"/>
  <c r="AF165" i="2"/>
  <c r="AF164" i="2" s="1"/>
  <c r="J238" i="7"/>
  <c r="J237" i="7" s="1"/>
  <c r="AD165" i="2"/>
  <c r="AD164" i="2" s="1"/>
  <c r="J265" i="7"/>
  <c r="J264" i="7" s="1"/>
  <c r="J263" i="7" s="1"/>
  <c r="F233" i="9"/>
  <c r="F232" i="9" s="1"/>
  <c r="D233" i="9"/>
  <c r="D232" i="9" s="1"/>
  <c r="D391" i="9"/>
  <c r="D388" i="9" s="1"/>
  <c r="E354" i="9"/>
  <c r="E353" i="9" s="1"/>
  <c r="H113" i="7"/>
  <c r="F354" i="9"/>
  <c r="F353" i="9" s="1"/>
  <c r="J113" i="7"/>
  <c r="D354" i="9"/>
  <c r="F113" i="7"/>
  <c r="G793" i="7"/>
  <c r="G792" i="7" s="1"/>
  <c r="K793" i="7"/>
  <c r="K792" i="7" s="1"/>
  <c r="I793" i="7"/>
  <c r="I792" i="7" s="1"/>
  <c r="D81" i="9"/>
  <c r="D80" i="9" s="1"/>
  <c r="H551" i="7"/>
  <c r="H550" i="7" s="1"/>
  <c r="K572" i="7"/>
  <c r="K571" i="7" s="1"/>
  <c r="K570" i="7" s="1"/>
  <c r="K559" i="7" s="1"/>
  <c r="F81" i="9"/>
  <c r="F80" i="9" s="1"/>
  <c r="J551" i="7"/>
  <c r="J550" i="7" s="1"/>
  <c r="I572" i="7"/>
  <c r="I571" i="7" s="1"/>
  <c r="I570" i="7" s="1"/>
  <c r="I559" i="7" s="1"/>
  <c r="E81" i="9"/>
  <c r="E80" i="9" s="1"/>
  <c r="G552" i="7"/>
  <c r="G551" i="7" s="1"/>
  <c r="G550" i="7" s="1"/>
  <c r="G542" i="7" s="1"/>
  <c r="D274" i="9"/>
  <c r="AE292" i="2"/>
  <c r="AE291" i="2" s="1"/>
  <c r="AE290" i="2" s="1"/>
  <c r="AF292" i="2"/>
  <c r="AF291" i="2" s="1"/>
  <c r="AF290" i="2" s="1"/>
  <c r="J173" i="7"/>
  <c r="J172" i="7" s="1"/>
  <c r="J171" i="7" s="1"/>
  <c r="AF104" i="2"/>
  <c r="AF103" i="2" s="1"/>
  <c r="J649" i="7"/>
  <c r="J648" i="7" s="1"/>
  <c r="J647" i="7" s="1"/>
  <c r="J646" i="7" s="1"/>
  <c r="F229" i="9"/>
  <c r="F228" i="9" s="1"/>
  <c r="F227" i="9" s="1"/>
  <c r="K172" i="7"/>
  <c r="K171" i="7" s="1"/>
  <c r="AE376" i="2"/>
  <c r="AE375" i="2" s="1"/>
  <c r="AE368" i="2" s="1"/>
  <c r="AE367" i="2" s="1"/>
  <c r="J158" i="7"/>
  <c r="J157" i="7" s="1"/>
  <c r="AE337" i="2"/>
  <c r="AE336" i="2" s="1"/>
  <c r="AE335" i="2" s="1"/>
  <c r="AF21" i="2"/>
  <c r="AF20" i="2" s="1"/>
  <c r="AF19" i="2" s="1"/>
  <c r="F514" i="7"/>
  <c r="F513" i="7" s="1"/>
  <c r="AF337" i="2"/>
  <c r="AF336" i="2" s="1"/>
  <c r="AF335" i="2" s="1"/>
  <c r="AE329" i="2"/>
  <c r="AD214" i="2"/>
  <c r="AF214" i="2"/>
  <c r="AE214" i="2"/>
  <c r="E515" i="9"/>
  <c r="E514" i="9" s="1"/>
  <c r="E513" i="9" s="1"/>
  <c r="E512" i="9" s="1"/>
  <c r="E511" i="9" s="1"/>
  <c r="E592" i="9"/>
  <c r="E591" i="9" s="1"/>
  <c r="E590" i="9" s="1"/>
  <c r="F283" i="7"/>
  <c r="F282" i="7" s="1"/>
  <c r="F281" i="7" s="1"/>
  <c r="F280" i="7" s="1"/>
  <c r="E238" i="9"/>
  <c r="E237" i="9" s="1"/>
  <c r="E236" i="9" s="1"/>
  <c r="K582" i="7"/>
  <c r="K581" i="7" s="1"/>
  <c r="K580" i="7" s="1"/>
  <c r="K579" i="7" s="1"/>
  <c r="AF58" i="2"/>
  <c r="AF57" i="2" s="1"/>
  <c r="AD456" i="2"/>
  <c r="AD455" i="2" s="1"/>
  <c r="AD454" i="2" s="1"/>
  <c r="AD453" i="2" s="1"/>
  <c r="AD452" i="2" s="1"/>
  <c r="AE456" i="2"/>
  <c r="AE455" i="2" s="1"/>
  <c r="AE454" i="2" s="1"/>
  <c r="AE453" i="2" s="1"/>
  <c r="AE452" i="2" s="1"/>
  <c r="H768" i="7"/>
  <c r="H767" i="7" s="1"/>
  <c r="AD291" i="2"/>
  <c r="AD290" i="2" s="1"/>
  <c r="D128" i="9"/>
  <c r="F461" i="7"/>
  <c r="F460" i="7" s="1"/>
  <c r="F459" i="7" s="1"/>
  <c r="F229" i="7"/>
  <c r="F307" i="7"/>
  <c r="E395" i="9"/>
  <c r="E394" i="9" s="1"/>
  <c r="E393" i="9" s="1"/>
  <c r="F424" i="7"/>
  <c r="E370" i="9"/>
  <c r="E369" i="9" s="1"/>
  <c r="E368" i="9" s="1"/>
  <c r="F464" i="9"/>
  <c r="F222" i="7"/>
  <c r="F221" i="7" s="1"/>
  <c r="F220" i="7" s="1"/>
  <c r="E23" i="9"/>
  <c r="E22" i="9" s="1"/>
  <c r="E21" i="9" s="1"/>
  <c r="AD337" i="2"/>
  <c r="AD336" i="2" s="1"/>
  <c r="AD335" i="2" s="1"/>
  <c r="F421" i="7"/>
  <c r="F420" i="7" s="1"/>
  <c r="F206" i="7"/>
  <c r="F205" i="7" s="1"/>
  <c r="F204" i="7" s="1"/>
  <c r="F203" i="7" s="1"/>
  <c r="F202" i="7" s="1"/>
  <c r="F201" i="7" s="1"/>
  <c r="D21" i="10" s="1"/>
  <c r="AE21" i="2"/>
  <c r="AE20" i="2" s="1"/>
  <c r="AE19" i="2" s="1"/>
  <c r="F35" i="9"/>
  <c r="F34" i="9" s="1"/>
  <c r="F33" i="9" s="1"/>
  <c r="H806" i="7"/>
  <c r="H805" i="7" s="1"/>
  <c r="H801" i="7" s="1"/>
  <c r="F129" i="7"/>
  <c r="F128" i="7" s="1"/>
  <c r="E458" i="9"/>
  <c r="E457" i="9" s="1"/>
  <c r="E456" i="9" s="1"/>
  <c r="E455" i="9" s="1"/>
  <c r="F265" i="7"/>
  <c r="F264" i="7" s="1"/>
  <c r="F263" i="7" s="1"/>
  <c r="F790" i="7"/>
  <c r="K789" i="7"/>
  <c r="K788" i="7" s="1"/>
  <c r="J806" i="7"/>
  <c r="J805" i="7" s="1"/>
  <c r="J801" i="7" s="1"/>
  <c r="I582" i="7"/>
  <c r="I581" i="7" s="1"/>
  <c r="I580" i="7" s="1"/>
  <c r="I579" i="7" s="1"/>
  <c r="E436" i="9"/>
  <c r="E435" i="9" s="1"/>
  <c r="J581" i="7"/>
  <c r="J580" i="7" s="1"/>
  <c r="F54" i="7"/>
  <c r="F53" i="7" s="1"/>
  <c r="J571" i="7"/>
  <c r="J570" i="7" s="1"/>
  <c r="F551" i="7"/>
  <c r="F550" i="7" s="1"/>
  <c r="F160" i="7"/>
  <c r="F814" i="7"/>
  <c r="F813" i="7" s="1"/>
  <c r="F96" i="7"/>
  <c r="F95" i="7" s="1"/>
  <c r="AD58" i="2"/>
  <c r="AD57" i="2" s="1"/>
  <c r="F386" i="9"/>
  <c r="F385" i="9" s="1"/>
  <c r="F384" i="9" s="1"/>
  <c r="F214" i="7"/>
  <c r="F213" i="7" s="1"/>
  <c r="F212" i="7" s="1"/>
  <c r="G276" i="7"/>
  <c r="G275" i="7" s="1"/>
  <c r="G272" i="7" s="1"/>
  <c r="F275" i="7"/>
  <c r="F272" i="7" s="1"/>
  <c r="AE75" i="2"/>
  <c r="AF184" i="2"/>
  <c r="AF183" i="2" s="1"/>
  <c r="F165" i="7"/>
  <c r="J351" i="7"/>
  <c r="J350" i="7" s="1"/>
  <c r="F238" i="9"/>
  <c r="F237" i="9" s="1"/>
  <c r="F236" i="9" s="1"/>
  <c r="F717" i="7"/>
  <c r="AD376" i="2"/>
  <c r="AD375" i="2" s="1"/>
  <c r="AD368" i="2" s="1"/>
  <c r="AD367" i="2" s="1"/>
  <c r="AF456" i="2"/>
  <c r="AF455" i="2" s="1"/>
  <c r="AF454" i="2" s="1"/>
  <c r="AF453" i="2" s="1"/>
  <c r="AF452" i="2" s="1"/>
  <c r="D69" i="9"/>
  <c r="D68" i="9" s="1"/>
  <c r="D67" i="9" s="1"/>
  <c r="D66" i="9" s="1"/>
  <c r="F545" i="7"/>
  <c r="F544" i="7" s="1"/>
  <c r="F543" i="7" s="1"/>
  <c r="J461" i="7"/>
  <c r="J460" i="7" s="1"/>
  <c r="J459" i="7" s="1"/>
  <c r="D464" i="9"/>
  <c r="D460" i="9" s="1"/>
  <c r="D459" i="9" s="1"/>
  <c r="H584" i="7"/>
  <c r="H583" i="7" s="1"/>
  <c r="H628" i="7"/>
  <c r="H627" i="7" s="1"/>
  <c r="H626" i="7" s="1"/>
  <c r="H625" i="7" s="1"/>
  <c r="I628" i="7"/>
  <c r="I627" i="7" s="1"/>
  <c r="AD21" i="2"/>
  <c r="AD20" i="2" s="1"/>
  <c r="AD19" i="2" s="1"/>
  <c r="AE244" i="2"/>
  <c r="AE243" i="2" s="1"/>
  <c r="AE242" i="2" s="1"/>
  <c r="AE241" i="2" s="1"/>
  <c r="E441" i="9"/>
  <c r="E440" i="9" s="1"/>
  <c r="AF376" i="2"/>
  <c r="AF375" i="2" s="1"/>
  <c r="AF368" i="2" s="1"/>
  <c r="AF367" i="2" s="1"/>
  <c r="H642" i="7"/>
  <c r="E137" i="9"/>
  <c r="E136" i="9" s="1"/>
  <c r="D171" i="9"/>
  <c r="D170" i="9" s="1"/>
  <c r="D386" i="9"/>
  <c r="D385" i="9" s="1"/>
  <c r="D384" i="9" s="1"/>
  <c r="F17" i="7"/>
  <c r="AD28" i="2"/>
  <c r="AD27" i="2" s="1"/>
  <c r="AD26" i="2" s="1"/>
  <c r="AD25" i="2" s="1"/>
  <c r="AD184" i="2"/>
  <c r="AD183" i="2" s="1"/>
  <c r="AD329" i="2"/>
  <c r="AE58" i="2"/>
  <c r="AE57" i="2" s="1"/>
  <c r="AF75" i="2"/>
  <c r="AE472" i="2"/>
  <c r="AE474" i="2"/>
  <c r="AE473" i="2" s="1"/>
  <c r="AE471" i="2"/>
  <c r="AE470" i="2" s="1"/>
  <c r="AE424" i="2"/>
  <c r="AE423" i="2" s="1"/>
  <c r="AE425" i="2"/>
  <c r="E464" i="9"/>
  <c r="F323" i="7"/>
  <c r="F322" i="7" s="1"/>
  <c r="F321" i="7" s="1"/>
  <c r="F320" i="7" s="1"/>
  <c r="AD50" i="2"/>
  <c r="E499" i="9"/>
  <c r="E498" i="9" s="1"/>
  <c r="E444" i="9"/>
  <c r="E443" i="9" s="1"/>
  <c r="E442" i="9" s="1"/>
  <c r="E244" i="9"/>
  <c r="E243" i="9" s="1"/>
  <c r="J174" i="7"/>
  <c r="F598" i="9"/>
  <c r="F597" i="9" s="1"/>
  <c r="F596" i="9" s="1"/>
  <c r="F618" i="7"/>
  <c r="F617" i="7" s="1"/>
  <c r="F616" i="7" s="1"/>
  <c r="F615" i="7" s="1"/>
  <c r="AD472" i="2"/>
  <c r="F126" i="7"/>
  <c r="F125" i="7" s="1"/>
  <c r="F675" i="7"/>
  <c r="F674" i="7" s="1"/>
  <c r="F655" i="7"/>
  <c r="F654" i="7" s="1"/>
  <c r="F78" i="7"/>
  <c r="AE444" i="2"/>
  <c r="AE443" i="2" s="1"/>
  <c r="E15" i="9"/>
  <c r="E14" i="9" s="1"/>
  <c r="E13" i="9" s="1"/>
  <c r="E12" i="9" s="1"/>
  <c r="E11" i="9" s="1"/>
  <c r="AE209" i="2"/>
  <c r="AE208" i="2" s="1"/>
  <c r="AE207" i="2" s="1"/>
  <c r="E152" i="9"/>
  <c r="E151" i="9" s="1"/>
  <c r="E150" i="9" s="1"/>
  <c r="F115" i="7"/>
  <c r="AF329" i="2"/>
  <c r="F638" i="9"/>
  <c r="F637" i="9" s="1"/>
  <c r="F636" i="9" s="1"/>
  <c r="I552" i="7"/>
  <c r="I551" i="7" s="1"/>
  <c r="I550" i="7" s="1"/>
  <c r="I542" i="7" s="1"/>
  <c r="E544" i="9"/>
  <c r="F544" i="9"/>
  <c r="E434" i="9"/>
  <c r="E433" i="9" s="1"/>
  <c r="F658" i="9"/>
  <c r="F657" i="9" s="1"/>
  <c r="F656" i="9" s="1"/>
  <c r="F499" i="9"/>
  <c r="F498" i="9" s="1"/>
  <c r="F463" i="9"/>
  <c r="F462" i="9" s="1"/>
  <c r="F461" i="9" s="1"/>
  <c r="E386" i="9"/>
  <c r="E385" i="9" s="1"/>
  <c r="E384" i="9" s="1"/>
  <c r="E598" i="9"/>
  <c r="E597" i="9" s="1"/>
  <c r="E596" i="9" s="1"/>
  <c r="F411" i="9"/>
  <c r="F410" i="9" s="1"/>
  <c r="F409" i="9" s="1"/>
  <c r="F444" i="9"/>
  <c r="F443" i="9" s="1"/>
  <c r="F442" i="9" s="1"/>
  <c r="F15" i="9"/>
  <c r="F14" i="9" s="1"/>
  <c r="F13" i="9" s="1"/>
  <c r="F12" i="9" s="1"/>
  <c r="F11" i="9" s="1"/>
  <c r="F261" i="7"/>
  <c r="F258" i="7" s="1"/>
  <c r="F439" i="9"/>
  <c r="F438" i="9" s="1"/>
  <c r="F796" i="7"/>
  <c r="F795" i="7" s="1"/>
  <c r="F794" i="7" s="1"/>
  <c r="F26" i="9"/>
  <c r="F25" i="9" s="1"/>
  <c r="F24" i="9" s="1"/>
  <c r="J426" i="7"/>
  <c r="J423" i="7" s="1"/>
  <c r="E530" i="9"/>
  <c r="E529" i="9" s="1"/>
  <c r="E528" i="9" s="1"/>
  <c r="E527" i="9" s="1"/>
  <c r="F152" i="9"/>
  <c r="F151" i="9" s="1"/>
  <c r="F150" i="9" s="1"/>
  <c r="E288" i="9"/>
  <c r="E287" i="9" s="1"/>
  <c r="F517" i="7"/>
  <c r="F516" i="7" s="1"/>
  <c r="F77" i="7"/>
  <c r="F373" i="9"/>
  <c r="F372" i="9" s="1"/>
  <c r="F371" i="9" s="1"/>
  <c r="F32" i="7"/>
  <c r="F31" i="7" s="1"/>
  <c r="F158" i="7"/>
  <c r="F678" i="7"/>
  <c r="F677" i="7" s="1"/>
  <c r="E356" i="9"/>
  <c r="E355" i="9" s="1"/>
  <c r="F481" i="9"/>
  <c r="F480" i="9" s="1"/>
  <c r="F479" i="9" s="1"/>
  <c r="F478" i="9" s="1"/>
  <c r="F212" i="9"/>
  <c r="F515" i="9"/>
  <c r="F514" i="9" s="1"/>
  <c r="F513" i="9" s="1"/>
  <c r="F512" i="9" s="1"/>
  <c r="F511" i="9" s="1"/>
  <c r="F244" i="9"/>
  <c r="F243" i="9" s="1"/>
  <c r="F242" i="9" s="1"/>
  <c r="F278" i="9"/>
  <c r="F277" i="9" s="1"/>
  <c r="F276" i="9" s="1"/>
  <c r="F275" i="9" s="1"/>
  <c r="F240" i="7"/>
  <c r="F239" i="7" s="1"/>
  <c r="F163" i="7"/>
  <c r="H199" i="7"/>
  <c r="H198" i="7" s="1"/>
  <c r="H229" i="7"/>
  <c r="H814" i="7"/>
  <c r="H813" i="7" s="1"/>
  <c r="F520" i="7"/>
  <c r="F519" i="7" s="1"/>
  <c r="E398" i="9"/>
  <c r="E397" i="9" s="1"/>
  <c r="E396" i="9" s="1"/>
  <c r="F359" i="9"/>
  <c r="F358" i="9" s="1"/>
  <c r="F357" i="9" s="1"/>
  <c r="E439" i="9"/>
  <c r="E438" i="9" s="1"/>
  <c r="E26" i="9"/>
  <c r="E25" i="9" s="1"/>
  <c r="E24" i="9" s="1"/>
  <c r="J790" i="7"/>
  <c r="H727" i="7"/>
  <c r="H581" i="7"/>
  <c r="H580" i="7" s="1"/>
  <c r="AD228" i="2"/>
  <c r="AD227" i="2" s="1"/>
  <c r="AD226" i="2" s="1"/>
  <c r="J77" i="7"/>
  <c r="J78" i="7"/>
  <c r="H111" i="7"/>
  <c r="H110" i="7" s="1"/>
  <c r="E352" i="9"/>
  <c r="E351" i="9" s="1"/>
  <c r="H90" i="7"/>
  <c r="H89" i="7" s="1"/>
  <c r="E652" i="9"/>
  <c r="E651" i="9" s="1"/>
  <c r="E650" i="9" s="1"/>
  <c r="H233" i="7"/>
  <c r="H232" i="7" s="1"/>
  <c r="E376" i="9"/>
  <c r="E375" i="9" s="1"/>
  <c r="E374" i="9" s="1"/>
  <c r="AF209" i="2"/>
  <c r="AF208" i="2" s="1"/>
  <c r="AF207" i="2" s="1"/>
  <c r="J152" i="7"/>
  <c r="J151" i="7" s="1"/>
  <c r="F428" i="9"/>
  <c r="F427" i="9" s="1"/>
  <c r="F426" i="9" s="1"/>
  <c r="E57" i="10"/>
  <c r="E56" i="10" s="1"/>
  <c r="H344" i="7"/>
  <c r="H343" i="7" s="1"/>
  <c r="H342" i="7" s="1"/>
  <c r="E533" i="9"/>
  <c r="E532" i="9" s="1"/>
  <c r="E531" i="9" s="1"/>
  <c r="H421" i="7"/>
  <c r="H420" i="7" s="1"/>
  <c r="E241" i="9"/>
  <c r="E240" i="9" s="1"/>
  <c r="E239" i="9" s="1"/>
  <c r="E595" i="9"/>
  <c r="E594" i="9" s="1"/>
  <c r="E593" i="9" s="1"/>
  <c r="H517" i="7"/>
  <c r="H516" i="7" s="1"/>
  <c r="F24" i="7"/>
  <c r="F25" i="7"/>
  <c r="D35" i="9"/>
  <c r="D34" i="9" s="1"/>
  <c r="D33" i="9" s="1"/>
  <c r="F725" i="7"/>
  <c r="F724" i="7" s="1"/>
  <c r="G355" i="7"/>
  <c r="G354" i="7" s="1"/>
  <c r="G353" i="7" s="1"/>
  <c r="G349" i="7" s="1"/>
  <c r="G348" i="7" s="1"/>
  <c r="G347" i="7" s="1"/>
  <c r="G346" i="7" s="1"/>
  <c r="F354" i="7"/>
  <c r="F353" i="7" s="1"/>
  <c r="D238" i="9"/>
  <c r="D237" i="9" s="1"/>
  <c r="D236" i="9" s="1"/>
  <c r="F351" i="7"/>
  <c r="F350" i="7" s="1"/>
  <c r="D402" i="9"/>
  <c r="D401" i="9" s="1"/>
  <c r="D400" i="9" s="1"/>
  <c r="F75" i="7"/>
  <c r="F74" i="7" s="1"/>
  <c r="D376" i="9"/>
  <c r="D375" i="9" s="1"/>
  <c r="D374" i="9" s="1"/>
  <c r="F132" i="7"/>
  <c r="F131" i="7" s="1"/>
  <c r="D365" i="9"/>
  <c r="D364" i="9" s="1"/>
  <c r="G122" i="7"/>
  <c r="G121" i="7" s="1"/>
  <c r="D481" i="9"/>
  <c r="D480" i="9" s="1"/>
  <c r="D479" i="9" s="1"/>
  <c r="D478" i="9" s="1"/>
  <c r="G176" i="7"/>
  <c r="G175" i="7" s="1"/>
  <c r="G174" i="7" s="1"/>
  <c r="G173" i="7" s="1"/>
  <c r="G172" i="7" s="1"/>
  <c r="G171" i="7" s="1"/>
  <c r="D457" i="9"/>
  <c r="D456" i="9" s="1"/>
  <c r="D455" i="9" s="1"/>
  <c r="F439" i="7"/>
  <c r="F438" i="7" s="1"/>
  <c r="F437" i="7" s="1"/>
  <c r="F436" i="7" s="1"/>
  <c r="F435" i="7" s="1"/>
  <c r="D79" i="9"/>
  <c r="D78" i="9" s="1"/>
  <c r="D77" i="9" s="1"/>
  <c r="F568" i="7"/>
  <c r="F567" i="7" s="1"/>
  <c r="E79" i="9"/>
  <c r="E78" i="9" s="1"/>
  <c r="E77" i="9" s="1"/>
  <c r="H568" i="7"/>
  <c r="H567" i="7" s="1"/>
  <c r="F577" i="9"/>
  <c r="F576" i="9" s="1"/>
  <c r="F575" i="9" s="1"/>
  <c r="J469" i="7"/>
  <c r="J468" i="7" s="1"/>
  <c r="J618" i="7"/>
  <c r="J617" i="7" s="1"/>
  <c r="J616" i="7" s="1"/>
  <c r="J615" i="7" s="1"/>
  <c r="H545" i="7"/>
  <c r="H544" i="7" s="1"/>
  <c r="H543" i="7" s="1"/>
  <c r="H542" i="7" s="1"/>
  <c r="E69" i="9"/>
  <c r="E68" i="9" s="1"/>
  <c r="E67" i="9" s="1"/>
  <c r="E66" i="9" s="1"/>
  <c r="J32" i="7"/>
  <c r="J31" i="7" s="1"/>
  <c r="F645" i="9"/>
  <c r="F644" i="9" s="1"/>
  <c r="F643" i="9" s="1"/>
  <c r="J678" i="7"/>
  <c r="J677" i="7" s="1"/>
  <c r="F149" i="9"/>
  <c r="F148" i="9" s="1"/>
  <c r="F147" i="9" s="1"/>
  <c r="J421" i="7"/>
  <c r="J420" i="7" s="1"/>
  <c r="F241" i="9"/>
  <c r="F240" i="9" s="1"/>
  <c r="F239" i="9" s="1"/>
  <c r="H51" i="7"/>
  <c r="H48" i="7" s="1"/>
  <c r="E391" i="9"/>
  <c r="E388" i="9" s="1"/>
  <c r="H222" i="7"/>
  <c r="H221" i="7" s="1"/>
  <c r="H220" i="7" s="1"/>
  <c r="J42" i="7"/>
  <c r="J41" i="7" s="1"/>
  <c r="K43" i="7"/>
  <c r="K42" i="7" s="1"/>
  <c r="K41" i="7" s="1"/>
  <c r="F57" i="7"/>
  <c r="F56" i="7" s="1"/>
  <c r="F121" i="7"/>
  <c r="F118" i="7" s="1"/>
  <c r="F117" i="7" s="1"/>
  <c r="F370" i="9"/>
  <c r="F369" i="9" s="1"/>
  <c r="F368" i="9" s="1"/>
  <c r="J222" i="7"/>
  <c r="J221" i="7" s="1"/>
  <c r="J220" i="7" s="1"/>
  <c r="J211" i="7" s="1"/>
  <c r="D586" i="9"/>
  <c r="D585" i="9" s="1"/>
  <c r="D584" i="9" s="1"/>
  <c r="F478" i="7"/>
  <c r="F477" i="7" s="1"/>
  <c r="E408" i="9"/>
  <c r="E407" i="9" s="1"/>
  <c r="E406" i="9" s="1"/>
  <c r="E373" i="9"/>
  <c r="E372" i="9" s="1"/>
  <c r="E371" i="9" s="1"/>
  <c r="J175" i="7"/>
  <c r="F146" i="9"/>
  <c r="F145" i="9" s="1"/>
  <c r="F144" i="9" s="1"/>
  <c r="F22" i="7"/>
  <c r="F21" i="7" s="1"/>
  <c r="F152" i="7"/>
  <c r="F151" i="7" s="1"/>
  <c r="E665" i="9"/>
  <c r="E664" i="9" s="1"/>
  <c r="E663" i="9" s="1"/>
  <c r="E662" i="9" s="1"/>
  <c r="E35" i="9"/>
  <c r="E34" i="9" s="1"/>
  <c r="E33" i="9" s="1"/>
  <c r="G791" i="7"/>
  <c r="F35" i="7"/>
  <c r="F34" i="7" s="1"/>
  <c r="J25" i="7"/>
  <c r="F81" i="7"/>
  <c r="F80" i="7" s="1"/>
  <c r="E36" i="9"/>
  <c r="E128" i="9"/>
  <c r="D211" i="9"/>
  <c r="J344" i="7"/>
  <c r="J343" i="7" s="1"/>
  <c r="J342" i="7" s="1"/>
  <c r="F534" i="9"/>
  <c r="F533" i="9" s="1"/>
  <c r="F532" i="9" s="1"/>
  <c r="F531" i="9" s="1"/>
  <c r="H240" i="7"/>
  <c r="H239" i="7" s="1"/>
  <c r="E278" i="9"/>
  <c r="E277" i="9" s="1"/>
  <c r="E276" i="9" s="1"/>
  <c r="E275" i="9" s="1"/>
  <c r="J517" i="7"/>
  <c r="J516" i="7" s="1"/>
  <c r="F595" i="9"/>
  <c r="F594" i="9" s="1"/>
  <c r="F593" i="9" s="1"/>
  <c r="J584" i="7"/>
  <c r="J583" i="7" s="1"/>
  <c r="F79" i="9"/>
  <c r="F78" i="9" s="1"/>
  <c r="F77" i="9" s="1"/>
  <c r="J568" i="7"/>
  <c r="J567" i="7" s="1"/>
  <c r="H765" i="7"/>
  <c r="J261" i="7"/>
  <c r="J258" i="7" s="1"/>
  <c r="F225" i="9"/>
  <c r="F222" i="9" s="1"/>
  <c r="K790" i="7"/>
  <c r="H478" i="7"/>
  <c r="H477" i="7" s="1"/>
  <c r="H467" i="7" s="1"/>
  <c r="E586" i="9"/>
  <c r="E585" i="9" s="1"/>
  <c r="E584" i="9" s="1"/>
  <c r="D288" i="9"/>
  <c r="D287" i="9" s="1"/>
  <c r="F250" i="7"/>
  <c r="D76" i="9"/>
  <c r="D75" i="9" s="1"/>
  <c r="D74" i="9" s="1"/>
  <c r="F565" i="7"/>
  <c r="F564" i="7" s="1"/>
  <c r="F426" i="7"/>
  <c r="F362" i="7"/>
  <c r="F361" i="7" s="1"/>
  <c r="F360" i="7" s="1"/>
  <c r="F359" i="7" s="1"/>
  <c r="F358" i="7" s="1"/>
  <c r="F357" i="7" s="1"/>
  <c r="F29" i="7"/>
  <c r="F28" i="7" s="1"/>
  <c r="E477" i="9"/>
  <c r="E476" i="9" s="1"/>
  <c r="E475" i="9" s="1"/>
  <c r="E402" i="9"/>
  <c r="E401" i="9" s="1"/>
  <c r="E400" i="9" s="1"/>
  <c r="F642" i="7"/>
  <c r="F417" i="9"/>
  <c r="F416" i="9" s="1"/>
  <c r="F415" i="9" s="1"/>
  <c r="F458" i="9"/>
  <c r="F457" i="9" s="1"/>
  <c r="F456" i="9" s="1"/>
  <c r="F455" i="9" s="1"/>
  <c r="F697" i="7"/>
  <c r="J478" i="7"/>
  <c r="J477" i="7" s="1"/>
  <c r="F586" i="9"/>
  <c r="F585" i="9" s="1"/>
  <c r="F584" i="9" s="1"/>
  <c r="H618" i="7"/>
  <c r="H617" i="7" s="1"/>
  <c r="H616" i="7" s="1"/>
  <c r="H615" i="7" s="1"/>
  <c r="H291" i="7"/>
  <c r="H290" i="7" s="1"/>
  <c r="H289" i="7" s="1"/>
  <c r="G789" i="7"/>
  <c r="G788" i="7" s="1"/>
  <c r="J514" i="7"/>
  <c r="J513" i="7" s="1"/>
  <c r="F592" i="9"/>
  <c r="F591" i="9" s="1"/>
  <c r="F590" i="9" s="1"/>
  <c r="F158" i="9"/>
  <c r="F157" i="9" s="1"/>
  <c r="F156" i="9" s="1"/>
  <c r="F155" i="9" s="1"/>
  <c r="F154" i="9" s="1"/>
  <c r="J768" i="7"/>
  <c r="J767" i="7" s="1"/>
  <c r="J766" i="7"/>
  <c r="J764" i="7" s="1"/>
  <c r="J763" i="7" s="1"/>
  <c r="D20" i="9"/>
  <c r="D19" i="9" s="1"/>
  <c r="D18" i="9" s="1"/>
  <c r="F710" i="7"/>
  <c r="F709" i="7" s="1"/>
  <c r="D292" i="9"/>
  <c r="D291" i="9" s="1"/>
  <c r="D530" i="9"/>
  <c r="D529" i="9" s="1"/>
  <c r="D528" i="9" s="1"/>
  <c r="D527" i="9" s="1"/>
  <c r="D589" i="9"/>
  <c r="D588" i="9" s="1"/>
  <c r="D587" i="9" s="1"/>
  <c r="D110" i="9"/>
  <c r="D109" i="9" s="1"/>
  <c r="D108" i="9" s="1"/>
  <c r="D107" i="9" s="1"/>
  <c r="F592" i="7"/>
  <c r="F591" i="7" s="1"/>
  <c r="F590" i="7" s="1"/>
  <c r="J51" i="7"/>
  <c r="J48" i="7" s="1"/>
  <c r="F391" i="9"/>
  <c r="F388" i="9" s="1"/>
  <c r="J354" i="7"/>
  <c r="J353" i="7" s="1"/>
  <c r="F249" i="9"/>
  <c r="F248" i="9" s="1"/>
  <c r="F247" i="9" s="1"/>
  <c r="H261" i="7"/>
  <c r="H258" i="7" s="1"/>
  <c r="E225" i="9"/>
  <c r="E222" i="9" s="1"/>
  <c r="F110" i="9"/>
  <c r="F109" i="9" s="1"/>
  <c r="F108" i="9" s="1"/>
  <c r="F107" i="9" s="1"/>
  <c r="J592" i="7"/>
  <c r="J591" i="7" s="1"/>
  <c r="F111" i="7"/>
  <c r="F110" i="7" s="1"/>
  <c r="F51" i="7"/>
  <c r="F48" i="7" s="1"/>
  <c r="F672" i="7"/>
  <c r="F671" i="7" s="1"/>
  <c r="F265" i="9"/>
  <c r="F264" i="9" s="1"/>
  <c r="F263" i="9" s="1"/>
  <c r="F262" i="9" s="1"/>
  <c r="F261" i="9" s="1"/>
  <c r="K552" i="7"/>
  <c r="K551" i="7" s="1"/>
  <c r="K550" i="7" s="1"/>
  <c r="K542" i="7" s="1"/>
  <c r="D178" i="9"/>
  <c r="D177" i="9" s="1"/>
  <c r="D176" i="9" s="1"/>
  <c r="G43" i="7"/>
  <c r="G42" i="7" s="1"/>
  <c r="G41" i="7" s="1"/>
  <c r="E110" i="9"/>
  <c r="E109" i="9" s="1"/>
  <c r="E108" i="9" s="1"/>
  <c r="E107" i="9" s="1"/>
  <c r="H592" i="7"/>
  <c r="H591" i="7" s="1"/>
  <c r="H590" i="7" s="1"/>
  <c r="F42" i="7"/>
  <c r="F681" i="7"/>
  <c r="F680" i="7" s="1"/>
  <c r="F141" i="7"/>
  <c r="F140" i="7" s="1"/>
  <c r="E645" i="9"/>
  <c r="E644" i="9" s="1"/>
  <c r="E643" i="9" s="1"/>
  <c r="E655" i="9"/>
  <c r="E654" i="9" s="1"/>
  <c r="E653" i="9" s="1"/>
  <c r="E246" i="9"/>
  <c r="E245" i="9" s="1"/>
  <c r="F408" i="9"/>
  <c r="F407" i="9" s="1"/>
  <c r="F406" i="9" s="1"/>
  <c r="F233" i="7"/>
  <c r="F232" i="7" s="1"/>
  <c r="E565" i="9"/>
  <c r="E564" i="9" s="1"/>
  <c r="E563" i="9" s="1"/>
  <c r="E562" i="9" s="1"/>
  <c r="J115" i="7"/>
  <c r="J233" i="7"/>
  <c r="J232" i="7" s="1"/>
  <c r="J340" i="7"/>
  <c r="J339" i="7" s="1"/>
  <c r="J338" i="7" s="1"/>
  <c r="F530" i="9"/>
  <c r="F529" i="9" s="1"/>
  <c r="F528" i="9" s="1"/>
  <c r="F527" i="9" s="1"/>
  <c r="J633" i="7"/>
  <c r="J632" i="7" s="1"/>
  <c r="J631" i="7" s="1"/>
  <c r="J634" i="7"/>
  <c r="H121" i="7"/>
  <c r="I122" i="7"/>
  <c r="I121" i="7" s="1"/>
  <c r="H571" i="7"/>
  <c r="H570" i="7" s="1"/>
  <c r="H336" i="7"/>
  <c r="H335" i="7" s="1"/>
  <c r="H334" i="7" s="1"/>
  <c r="E526" i="9"/>
  <c r="E525" i="9" s="1"/>
  <c r="E524" i="9" s="1"/>
  <c r="E523" i="9" s="1"/>
  <c r="F171" i="9"/>
  <c r="F170" i="9" s="1"/>
  <c r="J695" i="7"/>
  <c r="J694" i="7" s="1"/>
  <c r="J693" i="7" s="1"/>
  <c r="J685" i="7" s="1"/>
  <c r="E158" i="9"/>
  <c r="E157" i="9" s="1"/>
  <c r="E156" i="9" s="1"/>
  <c r="E155" i="9" s="1"/>
  <c r="E154" i="9" s="1"/>
  <c r="F584" i="7"/>
  <c r="F583" i="7" s="1"/>
  <c r="H124" i="7"/>
  <c r="H123" i="7" s="1"/>
  <c r="J638" i="7"/>
  <c r="F254" i="9"/>
  <c r="F253" i="9" s="1"/>
  <c r="F252" i="9" s="1"/>
  <c r="F251" i="9" s="1"/>
  <c r="F250" i="9" s="1"/>
  <c r="J229" i="7"/>
  <c r="G200" i="7"/>
  <c r="G199" i="7" s="1"/>
  <c r="G198" i="7" s="1"/>
  <c r="G572" i="7"/>
  <c r="G571" i="7" s="1"/>
  <c r="G570" i="7" s="1"/>
  <c r="G559" i="7" s="1"/>
  <c r="F571" i="7"/>
  <c r="F570" i="7" s="1"/>
  <c r="F104" i="7"/>
  <c r="F103" i="7" s="1"/>
  <c r="F102" i="7" s="1"/>
  <c r="E635" i="9"/>
  <c r="E634" i="9" s="1"/>
  <c r="E633" i="9" s="1"/>
  <c r="E365" i="9"/>
  <c r="E364" i="9" s="1"/>
  <c r="E265" i="9"/>
  <c r="E264" i="9" s="1"/>
  <c r="E263" i="9" s="1"/>
  <c r="E262" i="9" s="1"/>
  <c r="E261" i="9" s="1"/>
  <c r="F633" i="7"/>
  <c r="F632" i="7" s="1"/>
  <c r="F788" i="7"/>
  <c r="H710" i="7"/>
  <c r="H709" i="7" s="1"/>
  <c r="E20" i="9"/>
  <c r="E19" i="9" s="1"/>
  <c r="E18" i="9" s="1"/>
  <c r="G629" i="7"/>
  <c r="G628" i="7" s="1"/>
  <c r="G627" i="7" s="1"/>
  <c r="D99" i="9"/>
  <c r="D98" i="9" s="1"/>
  <c r="D97" i="9" s="1"/>
  <c r="D96" i="9" s="1"/>
  <c r="F581" i="7"/>
  <c r="F580" i="7" s="1"/>
  <c r="G582" i="7"/>
  <c r="G581" i="7" s="1"/>
  <c r="G580" i="7" s="1"/>
  <c r="G579" i="7" s="1"/>
  <c r="E76" i="9"/>
  <c r="E75" i="9" s="1"/>
  <c r="E74" i="9" s="1"/>
  <c r="H565" i="7"/>
  <c r="H564" i="7" s="1"/>
  <c r="E577" i="9"/>
  <c r="E576" i="9" s="1"/>
  <c r="E575" i="9" s="1"/>
  <c r="F90" i="7"/>
  <c r="F89" i="7" s="1"/>
  <c r="E488" i="9"/>
  <c r="E487" i="9" s="1"/>
  <c r="E486" i="9" s="1"/>
  <c r="E411" i="9"/>
  <c r="E410" i="9" s="1"/>
  <c r="E409" i="9" s="1"/>
  <c r="E146" i="9"/>
  <c r="E145" i="9" s="1"/>
  <c r="E144" i="9" s="1"/>
  <c r="E463" i="9"/>
  <c r="E462" i="9" s="1"/>
  <c r="E461" i="9" s="1"/>
  <c r="F638" i="7"/>
  <c r="F402" i="9"/>
  <c r="F401" i="9" s="1"/>
  <c r="F400" i="9" s="1"/>
  <c r="F20" i="9"/>
  <c r="F19" i="9" s="1"/>
  <c r="F18" i="9" s="1"/>
  <c r="K276" i="7"/>
  <c r="K275" i="7" s="1"/>
  <c r="K272" i="7" s="1"/>
  <c r="F23" i="9"/>
  <c r="F22" i="9" s="1"/>
  <c r="F21" i="9" s="1"/>
  <c r="J713" i="7"/>
  <c r="J712" i="7" s="1"/>
  <c r="J708" i="7" s="1"/>
  <c r="J707" i="7" s="1"/>
  <c r="F178" i="9"/>
  <c r="F177" i="9"/>
  <c r="F176" i="9" s="1"/>
  <c r="E173" i="9"/>
  <c r="E172" i="9" s="1"/>
  <c r="I789" i="7"/>
  <c r="I788" i="7" s="1"/>
  <c r="H788" i="7"/>
  <c r="E658" i="9"/>
  <c r="E657" i="9" s="1"/>
  <c r="E656" i="9" s="1"/>
  <c r="F128" i="9"/>
  <c r="F127" i="9"/>
  <c r="J111" i="7"/>
  <c r="F351" i="9"/>
  <c r="H634" i="7"/>
  <c r="H633" i="7"/>
  <c r="J642" i="7"/>
  <c r="F137" i="9"/>
  <c r="F136" i="9" s="1"/>
  <c r="H29" i="7"/>
  <c r="H28" i="7" s="1"/>
  <c r="H27" i="7" s="1"/>
  <c r="E642" i="9"/>
  <c r="E641" i="9" s="1"/>
  <c r="E640" i="9" s="1"/>
  <c r="H672" i="7"/>
  <c r="H671" i="7" s="1"/>
  <c r="E143" i="9"/>
  <c r="E142" i="9" s="1"/>
  <c r="E141" i="9" s="1"/>
  <c r="H362" i="7"/>
  <c r="H361" i="7" s="1"/>
  <c r="H360" i="7" s="1"/>
  <c r="H359" i="7" s="1"/>
  <c r="H358" i="7" s="1"/>
  <c r="H357" i="7" s="1"/>
  <c r="E359" i="9"/>
  <c r="E358" i="9" s="1"/>
  <c r="E357" i="9" s="1"/>
  <c r="D655" i="9"/>
  <c r="D654" i="9" s="1"/>
  <c r="D653" i="9" s="1"/>
  <c r="D649" i="9" s="1"/>
  <c r="F93" i="7"/>
  <c r="F92" i="7" s="1"/>
  <c r="AF424" i="2"/>
  <c r="AF423" i="2" s="1"/>
  <c r="AF425" i="2"/>
  <c r="F727" i="7"/>
  <c r="D23" i="9"/>
  <c r="D22" i="9" s="1"/>
  <c r="D21" i="9" s="1"/>
  <c r="F713" i="7"/>
  <c r="F712" i="7" s="1"/>
  <c r="D185" i="9"/>
  <c r="D184" i="9" s="1"/>
  <c r="D180" i="9" s="1"/>
  <c r="F806" i="7"/>
  <c r="F805" i="7" s="1"/>
  <c r="F801" i="7" s="1"/>
  <c r="AF471" i="2"/>
  <c r="AF470" i="2" s="1"/>
  <c r="AF472" i="2"/>
  <c r="H354" i="7"/>
  <c r="H353" i="7" s="1"/>
  <c r="H349" i="7" s="1"/>
  <c r="H348" i="7" s="1"/>
  <c r="H347" i="7" s="1"/>
  <c r="H346" i="7" s="1"/>
  <c r="E249" i="9"/>
  <c r="E248" i="9" s="1"/>
  <c r="E247" i="9" s="1"/>
  <c r="J628" i="7"/>
  <c r="J627" i="7" s="1"/>
  <c r="J626" i="7" s="1"/>
  <c r="J625" i="7" s="1"/>
  <c r="K629" i="7"/>
  <c r="K628" i="7" s="1"/>
  <c r="K627" i="7" s="1"/>
  <c r="F652" i="9"/>
  <c r="F651" i="9" s="1"/>
  <c r="F650" i="9" s="1"/>
  <c r="J545" i="7"/>
  <c r="J544" i="7" s="1"/>
  <c r="J543" i="7" s="1"/>
  <c r="F69" i="9"/>
  <c r="F68" i="9" s="1"/>
  <c r="F67" i="9" s="1"/>
  <c r="F66" i="9" s="1"/>
  <c r="J672" i="7"/>
  <c r="J671" i="7" s="1"/>
  <c r="F143" i="9"/>
  <c r="F142" i="9" s="1"/>
  <c r="F141" i="9" s="1"/>
  <c r="H141" i="7"/>
  <c r="H140" i="7" s="1"/>
  <c r="H790" i="7"/>
  <c r="I791" i="7"/>
  <c r="I276" i="7"/>
  <c r="I275" i="7" s="1"/>
  <c r="I272" i="7" s="1"/>
  <c r="E212" i="9"/>
  <c r="D158" i="9"/>
  <c r="D157" i="9" s="1"/>
  <c r="D156" i="9" s="1"/>
  <c r="D155" i="9" s="1"/>
  <c r="D154" i="9" s="1"/>
  <c r="F766" i="7"/>
  <c r="D249" i="9"/>
  <c r="D248" i="9" s="1"/>
  <c r="D247" i="9" s="1"/>
  <c r="D526" i="9"/>
  <c r="D525" i="9" s="1"/>
  <c r="D524" i="9" s="1"/>
  <c r="D523" i="9" s="1"/>
  <c r="F336" i="7"/>
  <c r="F335" i="7" s="1"/>
  <c r="F334" i="7" s="1"/>
  <c r="E132" i="9"/>
  <c r="E453" i="9"/>
  <c r="E452" i="9" s="1"/>
  <c r="E451" i="9" s="1"/>
  <c r="J67" i="7"/>
  <c r="J66" i="7" s="1"/>
  <c r="J65" i="7" s="1"/>
  <c r="H175" i="7"/>
  <c r="H174" i="7" s="1"/>
  <c r="H173" i="7" s="1"/>
  <c r="I176" i="7"/>
  <c r="I175" i="7" s="1"/>
  <c r="I174" i="7" s="1"/>
  <c r="I173" i="7" s="1"/>
  <c r="E481" i="9"/>
  <c r="E480" i="9" s="1"/>
  <c r="E479" i="9" s="1"/>
  <c r="E478" i="9" s="1"/>
  <c r="H77" i="7"/>
  <c r="H78" i="7"/>
  <c r="H265" i="7"/>
  <c r="H264" i="7" s="1"/>
  <c r="H263" i="7" s="1"/>
  <c r="E233" i="9"/>
  <c r="E232" i="9" s="1"/>
  <c r="J121" i="7"/>
  <c r="K122" i="7"/>
  <c r="K121" i="7" s="1"/>
  <c r="F36" i="9"/>
  <c r="E177" i="9"/>
  <c r="E176" i="9" s="1"/>
  <c r="E178" i="9"/>
  <c r="H42" i="7"/>
  <c r="H41" i="7" s="1"/>
  <c r="I43" i="7"/>
  <c r="I42" i="7" s="1"/>
  <c r="I41" i="7" s="1"/>
  <c r="F76" i="9"/>
  <c r="F75" i="9" s="1"/>
  <c r="F74" i="9" s="1"/>
  <c r="J565" i="7"/>
  <c r="J564" i="7" s="1"/>
  <c r="D484" i="9"/>
  <c r="D483" i="9" s="1"/>
  <c r="D251" i="9"/>
  <c r="D250" i="9" s="1"/>
  <c r="D639" i="9"/>
  <c r="AD471" i="2"/>
  <c r="AD470" i="2" s="1"/>
  <c r="AD425" i="2"/>
  <c r="AD424" i="2"/>
  <c r="AD423" i="2" s="1"/>
  <c r="AD209" i="2"/>
  <c r="AD208" i="2" s="1"/>
  <c r="AD207" i="2" s="1"/>
  <c r="AD244" i="2"/>
  <c r="AD243" i="2" s="1"/>
  <c r="AD242" i="2" s="1"/>
  <c r="AD241" i="2" s="1"/>
  <c r="AD444" i="2"/>
  <c r="AD443" i="2" s="1"/>
  <c r="AF244" i="2"/>
  <c r="AF243" i="2" s="1"/>
  <c r="AF242" i="2" s="1"/>
  <c r="AF241" i="2" s="1"/>
  <c r="J93" i="7"/>
  <c r="J92" i="7" s="1"/>
  <c r="J88" i="7" s="1"/>
  <c r="F655" i="9"/>
  <c r="F654" i="9" s="1"/>
  <c r="F653" i="9" s="1"/>
  <c r="F293" i="7"/>
  <c r="F292" i="7" s="1"/>
  <c r="F705" i="7"/>
  <c r="F704" i="7" s="1"/>
  <c r="F703" i="7" s="1"/>
  <c r="F702" i="7" s="1"/>
  <c r="AF28" i="2"/>
  <c r="AF27" i="2" s="1"/>
  <c r="F635" i="9"/>
  <c r="F634" i="9" s="1"/>
  <c r="F633" i="9" s="1"/>
  <c r="J119" i="7"/>
  <c r="K120" i="7"/>
  <c r="K119" i="7" s="1"/>
  <c r="F363" i="9"/>
  <c r="J104" i="7"/>
  <c r="J103" i="7" s="1"/>
  <c r="F665" i="9"/>
  <c r="F664" i="9" s="1"/>
  <c r="F663" i="9" s="1"/>
  <c r="F662" i="9" s="1"/>
  <c r="J54" i="7"/>
  <c r="J53" i="7" s="1"/>
  <c r="F395" i="9"/>
  <c r="F394" i="9" s="1"/>
  <c r="F393" i="9" s="1"/>
  <c r="J727" i="7"/>
  <c r="AF228" i="2"/>
  <c r="AF227" i="2" s="1"/>
  <c r="AF226" i="2" s="1"/>
  <c r="AE228" i="2"/>
  <c r="AE227" i="2" s="1"/>
  <c r="AE226" i="2" s="1"/>
  <c r="J250" i="7"/>
  <c r="F288" i="9"/>
  <c r="F287" i="9" s="1"/>
  <c r="J336" i="7"/>
  <c r="J335" i="7" s="1"/>
  <c r="J334" i="7" s="1"/>
  <c r="F526" i="9"/>
  <c r="F525" i="9" s="1"/>
  <c r="F524" i="9" s="1"/>
  <c r="F523" i="9" s="1"/>
  <c r="J293" i="7"/>
  <c r="F488" i="9"/>
  <c r="F487" i="9" s="1"/>
  <c r="F486" i="9" s="1"/>
  <c r="F485" i="9" s="1"/>
  <c r="F57" i="10"/>
  <c r="F56" i="10" s="1"/>
  <c r="H119" i="7"/>
  <c r="I120" i="7"/>
  <c r="I119" i="7" s="1"/>
  <c r="D363" i="9"/>
  <c r="G120" i="7"/>
  <c r="G119" i="7" s="1"/>
  <c r="AE28" i="2"/>
  <c r="AE27" i="2" s="1"/>
  <c r="AE26" i="2" s="1"/>
  <c r="AE25" i="2" s="1"/>
  <c r="E363" i="9"/>
  <c r="E428" i="9"/>
  <c r="E427" i="9" s="1"/>
  <c r="E426" i="9" s="1"/>
  <c r="F132" i="9"/>
  <c r="F642" i="9"/>
  <c r="F641" i="9" s="1"/>
  <c r="F640" i="9" s="1"/>
  <c r="F441" i="9"/>
  <c r="F440" i="9" s="1"/>
  <c r="F648" i="9"/>
  <c r="F647" i="9" s="1"/>
  <c r="F646" i="9" s="1"/>
  <c r="J35" i="7"/>
  <c r="J34" i="7" s="1"/>
  <c r="H24" i="7"/>
  <c r="H25" i="7"/>
  <c r="F376" i="9"/>
  <c r="F375" i="9" s="1"/>
  <c r="F374" i="9" s="1"/>
  <c r="J132" i="7"/>
  <c r="J131" i="7" s="1"/>
  <c r="J199" i="7"/>
  <c r="J198" i="7" s="1"/>
  <c r="K200" i="7"/>
  <c r="K199" i="7" s="1"/>
  <c r="K198" i="7" s="1"/>
  <c r="H101" i="7"/>
  <c r="E171" i="9"/>
  <c r="E170" i="9" s="1"/>
  <c r="H695" i="7"/>
  <c r="H694" i="7" s="1"/>
  <c r="H693" i="7" s="1"/>
  <c r="H685" i="7" s="1"/>
  <c r="D36" i="9"/>
  <c r="H638" i="7"/>
  <c r="D638" i="9"/>
  <c r="D637" i="9" s="1"/>
  <c r="D636" i="9" s="1"/>
  <c r="D577" i="9"/>
  <c r="D576" i="9" s="1"/>
  <c r="D575" i="9" s="1"/>
  <c r="F469" i="7"/>
  <c r="F468" i="7" s="1"/>
  <c r="E149" i="9"/>
  <c r="E148" i="9" s="1"/>
  <c r="E147" i="9" s="1"/>
  <c r="E648" i="9"/>
  <c r="E647" i="9" s="1"/>
  <c r="E646" i="9" s="1"/>
  <c r="F398" i="9"/>
  <c r="F397" i="9" s="1"/>
  <c r="F396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J110" i="7" l="1"/>
  <c r="E350" i="9"/>
  <c r="H718" i="7"/>
  <c r="J718" i="7"/>
  <c r="F350" i="9"/>
  <c r="F522" i="9"/>
  <c r="F516" i="9" s="1"/>
  <c r="J298" i="7"/>
  <c r="J297" i="7" s="1"/>
  <c r="H298" i="7"/>
  <c r="H297" i="7" s="1"/>
  <c r="D522" i="9"/>
  <c r="D516" i="9" s="1"/>
  <c r="E522" i="9"/>
  <c r="E516" i="9" s="1"/>
  <c r="AE442" i="2"/>
  <c r="AE438" i="2"/>
  <c r="AE437" i="2" s="1"/>
  <c r="AE436" i="2" s="1"/>
  <c r="AE435" i="2" s="1"/>
  <c r="H787" i="7" s="1"/>
  <c r="AD442" i="2"/>
  <c r="AD438" i="2"/>
  <c r="AD437" i="2" s="1"/>
  <c r="AD436" i="2" s="1"/>
  <c r="AD435" i="2" s="1"/>
  <c r="F787" i="7" s="1"/>
  <c r="AF442" i="2"/>
  <c r="AF438" i="2"/>
  <c r="AF437" i="2" s="1"/>
  <c r="AF436" i="2" s="1"/>
  <c r="AF435" i="2" s="1"/>
  <c r="J787" i="7" s="1"/>
  <c r="F306" i="7"/>
  <c r="F298" i="7" s="1"/>
  <c r="E497" i="9"/>
  <c r="E489" i="9" s="1"/>
  <c r="F497" i="9"/>
  <c r="F489" i="9" s="1"/>
  <c r="K558" i="7"/>
  <c r="K557" i="7" s="1"/>
  <c r="K556" i="7" s="1"/>
  <c r="AF259" i="2"/>
  <c r="D222" i="9"/>
  <c r="D221" i="9" s="1"/>
  <c r="J467" i="7"/>
  <c r="J466" i="7" s="1"/>
  <c r="F467" i="7"/>
  <c r="F466" i="7" s="1"/>
  <c r="J542" i="7"/>
  <c r="J541" i="7" s="1"/>
  <c r="G558" i="7"/>
  <c r="G557" i="7" s="1"/>
  <c r="G556" i="7" s="1"/>
  <c r="I558" i="7"/>
  <c r="I557" i="7" s="1"/>
  <c r="I556" i="7" s="1"/>
  <c r="F542" i="7"/>
  <c r="F541" i="7" s="1"/>
  <c r="F41" i="7"/>
  <c r="F40" i="7" s="1"/>
  <c r="F39" i="7" s="1"/>
  <c r="F38" i="7" s="1"/>
  <c r="F349" i="9"/>
  <c r="F570" i="9"/>
  <c r="H156" i="7"/>
  <c r="H135" i="7" s="1"/>
  <c r="H134" i="7" s="1"/>
  <c r="F109" i="7"/>
  <c r="D570" i="9"/>
  <c r="D569" i="9" s="1"/>
  <c r="E570" i="9"/>
  <c r="AD259" i="2"/>
  <c r="AE259" i="2"/>
  <c r="E349" i="9"/>
  <c r="H109" i="7"/>
  <c r="G699" i="7"/>
  <c r="AD195" i="2"/>
  <c r="AD194" i="2" s="1"/>
  <c r="H277" i="7"/>
  <c r="E28" i="10" s="1"/>
  <c r="F279" i="7"/>
  <c r="F278" i="7" s="1"/>
  <c r="AF195" i="2"/>
  <c r="AF194" i="2" s="1"/>
  <c r="AE195" i="2"/>
  <c r="AE194" i="2" s="1"/>
  <c r="E169" i="9"/>
  <c r="E168" i="9" s="1"/>
  <c r="E160" i="9" s="1"/>
  <c r="D169" i="9"/>
  <c r="D168" i="9" s="1"/>
  <c r="D208" i="9"/>
  <c r="D207" i="9" s="1"/>
  <c r="D206" i="9" s="1"/>
  <c r="D205" i="9" s="1"/>
  <c r="AD361" i="2"/>
  <c r="AD360" i="2" s="1"/>
  <c r="J590" i="7"/>
  <c r="H466" i="7"/>
  <c r="H541" i="7"/>
  <c r="H579" i="7"/>
  <c r="J292" i="7"/>
  <c r="J291" i="7" s="1"/>
  <c r="J290" i="7" s="1"/>
  <c r="J289" i="7" s="1"/>
  <c r="J277" i="7" s="1"/>
  <c r="F28" i="10" s="1"/>
  <c r="E485" i="9"/>
  <c r="E484" i="9" s="1"/>
  <c r="E483" i="9" s="1"/>
  <c r="J579" i="7"/>
  <c r="H614" i="7"/>
  <c r="J614" i="7"/>
  <c r="D482" i="9"/>
  <c r="F720" i="7"/>
  <c r="F719" i="7" s="1"/>
  <c r="F718" i="7" s="1"/>
  <c r="H708" i="7"/>
  <c r="H707" i="7" s="1"/>
  <c r="F614" i="7"/>
  <c r="AF26" i="2"/>
  <c r="AF25" i="2" s="1"/>
  <c r="AF18" i="2" s="1"/>
  <c r="F189" i="9"/>
  <c r="F188" i="9" s="1"/>
  <c r="F187" i="9" s="1"/>
  <c r="E189" i="9"/>
  <c r="E188" i="9" s="1"/>
  <c r="E187" i="9" s="1"/>
  <c r="J812" i="7"/>
  <c r="J811" i="7" s="1"/>
  <c r="J810" i="7" s="1"/>
  <c r="J809" i="7" s="1"/>
  <c r="J808" i="7" s="1"/>
  <c r="F579" i="7"/>
  <c r="G541" i="7"/>
  <c r="G540" i="7" s="1"/>
  <c r="G539" i="7" s="1"/>
  <c r="I541" i="7"/>
  <c r="I540" i="7" s="1"/>
  <c r="I539" i="7" s="1"/>
  <c r="K541" i="7"/>
  <c r="K540" i="7" s="1"/>
  <c r="K539" i="7" s="1"/>
  <c r="F126" i="9"/>
  <c r="F125" i="9" s="1"/>
  <c r="D26" i="9"/>
  <c r="D25" i="9" s="1"/>
  <c r="D24" i="9" s="1"/>
  <c r="D17" i="9" s="1"/>
  <c r="D16" i="9" s="1"/>
  <c r="J701" i="7"/>
  <c r="J700" i="7" s="1"/>
  <c r="F211" i="7"/>
  <c r="F210" i="7" s="1"/>
  <c r="F209" i="7" s="1"/>
  <c r="D23" i="10" s="1"/>
  <c r="D235" i="9"/>
  <c r="E242" i="9"/>
  <c r="E235" i="9" s="1"/>
  <c r="J73" i="7"/>
  <c r="J72" i="7" s="1"/>
  <c r="J71" i="7" s="1"/>
  <c r="J70" i="7" s="1"/>
  <c r="H73" i="7"/>
  <c r="H72" i="7" s="1"/>
  <c r="H71" i="7" s="1"/>
  <c r="H70" i="7" s="1"/>
  <c r="I699" i="7"/>
  <c r="H211" i="7"/>
  <c r="H210" i="7" s="1"/>
  <c r="H209" i="7" s="1"/>
  <c r="E23" i="10" s="1"/>
  <c r="F631" i="7"/>
  <c r="H448" i="7"/>
  <c r="J419" i="7"/>
  <c r="J418" i="7" s="1"/>
  <c r="J417" i="7" s="1"/>
  <c r="H419" i="7"/>
  <c r="H418" i="7" s="1"/>
  <c r="H417" i="7" s="1"/>
  <c r="F419" i="7"/>
  <c r="J448" i="7"/>
  <c r="E17" i="10"/>
  <c r="AE18" i="2"/>
  <c r="AD18" i="2"/>
  <c r="F286" i="9"/>
  <c r="F285" i="9" s="1"/>
  <c r="F284" i="9" s="1"/>
  <c r="F249" i="7"/>
  <c r="F248" i="7" s="1"/>
  <c r="F247" i="7" s="1"/>
  <c r="E286" i="9"/>
  <c r="E285" i="9" s="1"/>
  <c r="E284" i="9" s="1"/>
  <c r="J249" i="7"/>
  <c r="J248" i="7" s="1"/>
  <c r="J247" i="7" s="1"/>
  <c r="D286" i="9"/>
  <c r="D285" i="9" s="1"/>
  <c r="D284" i="9" s="1"/>
  <c r="D124" i="9"/>
  <c r="F235" i="9"/>
  <c r="H632" i="7"/>
  <c r="H631" i="7" s="1"/>
  <c r="D551" i="9"/>
  <c r="J102" i="7"/>
  <c r="J101" i="7" s="1"/>
  <c r="F17" i="10" s="1"/>
  <c r="E432" i="9"/>
  <c r="F157" i="7"/>
  <c r="F162" i="7"/>
  <c r="F423" i="7"/>
  <c r="E437" i="9"/>
  <c r="F437" i="9"/>
  <c r="F431" i="9" s="1"/>
  <c r="J832" i="7"/>
  <c r="J835" i="7"/>
  <c r="J834" i="7" s="1"/>
  <c r="J833" i="7"/>
  <c r="H832" i="7"/>
  <c r="H833" i="7"/>
  <c r="H835" i="7"/>
  <c r="H834" i="7" s="1"/>
  <c r="F211" i="9"/>
  <c r="I271" i="7"/>
  <c r="I270" i="7" s="1"/>
  <c r="I269" i="7" s="1"/>
  <c r="I268" i="7" s="1"/>
  <c r="I267" i="7" s="1"/>
  <c r="G271" i="7"/>
  <c r="G270" i="7" s="1"/>
  <c r="G269" i="7" s="1"/>
  <c r="G268" i="7" s="1"/>
  <c r="G267" i="7" s="1"/>
  <c r="F271" i="7"/>
  <c r="F270" i="7" s="1"/>
  <c r="F269" i="7" s="1"/>
  <c r="F268" i="7" s="1"/>
  <c r="D27" i="10" s="1"/>
  <c r="F473" i="9"/>
  <c r="I356" i="7"/>
  <c r="K356" i="7"/>
  <c r="D450" i="9"/>
  <c r="AF328" i="2"/>
  <c r="AE328" i="2"/>
  <c r="AD328" i="2"/>
  <c r="J64" i="7"/>
  <c r="J63" i="7" s="1"/>
  <c r="F454" i="9"/>
  <c r="F453" i="9" s="1"/>
  <c r="F452" i="9" s="1"/>
  <c r="F451" i="9" s="1"/>
  <c r="F450" i="9" s="1"/>
  <c r="AD152" i="2"/>
  <c r="AD151" i="2" s="1"/>
  <c r="AE379" i="2"/>
  <c r="AE378" i="2" s="1"/>
  <c r="AF379" i="2"/>
  <c r="AF378" i="2" s="1"/>
  <c r="K197" i="7"/>
  <c r="K196" i="7" s="1"/>
  <c r="K195" i="7" s="1"/>
  <c r="K194" i="7" s="1"/>
  <c r="K193" i="7" s="1"/>
  <c r="J197" i="7"/>
  <c r="J196" i="7" s="1"/>
  <c r="J195" i="7" s="1"/>
  <c r="J194" i="7" s="1"/>
  <c r="J193" i="7" s="1"/>
  <c r="E474" i="9"/>
  <c r="E473" i="9" s="1"/>
  <c r="H197" i="7"/>
  <c r="H196" i="7" s="1"/>
  <c r="H195" i="7" s="1"/>
  <c r="H194" i="7" s="1"/>
  <c r="F197" i="7"/>
  <c r="F196" i="7" s="1"/>
  <c r="F195" i="7" s="1"/>
  <c r="F194" i="7" s="1"/>
  <c r="G197" i="7"/>
  <c r="G196" i="7" s="1"/>
  <c r="G195" i="7" s="1"/>
  <c r="G194" i="7" s="1"/>
  <c r="G193" i="7" s="1"/>
  <c r="D474" i="9"/>
  <c r="D473" i="9" s="1"/>
  <c r="AD182" i="2"/>
  <c r="AD181" i="2" s="1"/>
  <c r="AF182" i="2"/>
  <c r="AF181" i="2" s="1"/>
  <c r="AF152" i="2"/>
  <c r="AF151" i="2" s="1"/>
  <c r="AE152" i="2"/>
  <c r="AE151" i="2" s="1"/>
  <c r="H231" i="7"/>
  <c r="J210" i="7"/>
  <c r="J209" i="7" s="1"/>
  <c r="F23" i="10" s="1"/>
  <c r="AE88" i="2"/>
  <c r="AE71" i="2" s="1"/>
  <c r="AF88" i="2"/>
  <c r="AF71" i="2" s="1"/>
  <c r="AD88" i="2"/>
  <c r="AD71" i="2" s="1"/>
  <c r="D431" i="9"/>
  <c r="J156" i="7"/>
  <c r="J135" i="7" s="1"/>
  <c r="F140" i="9"/>
  <c r="F139" i="9" s="1"/>
  <c r="F138" i="9" s="1"/>
  <c r="E140" i="9"/>
  <c r="E139" i="9" s="1"/>
  <c r="E138" i="9" s="1"/>
  <c r="F49" i="10"/>
  <c r="D632" i="9"/>
  <c r="F399" i="9"/>
  <c r="E399" i="9"/>
  <c r="E231" i="9"/>
  <c r="F231" i="9"/>
  <c r="D231" i="9"/>
  <c r="H238" i="7"/>
  <c r="H237" i="7" s="1"/>
  <c r="F238" i="7"/>
  <c r="F237" i="7" s="1"/>
  <c r="K684" i="7"/>
  <c r="K683" i="7" s="1"/>
  <c r="K666" i="7" s="1"/>
  <c r="D399" i="9"/>
  <c r="G684" i="7"/>
  <c r="G683" i="7" s="1"/>
  <c r="G666" i="7" s="1"/>
  <c r="I684" i="7"/>
  <c r="I683" i="7" s="1"/>
  <c r="I666" i="7" s="1"/>
  <c r="H88" i="7"/>
  <c r="H87" i="7" s="1"/>
  <c r="D387" i="9"/>
  <c r="H670" i="7"/>
  <c r="H669" i="7" s="1"/>
  <c r="H668" i="7" s="1"/>
  <c r="H667" i="7" s="1"/>
  <c r="K626" i="7"/>
  <c r="K625" i="7" s="1"/>
  <c r="K624" i="7" s="1"/>
  <c r="K613" i="7" s="1"/>
  <c r="I626" i="7"/>
  <c r="I625" i="7" s="1"/>
  <c r="G626" i="7"/>
  <c r="G625" i="7" s="1"/>
  <c r="G624" i="7" s="1"/>
  <c r="G613" i="7" s="1"/>
  <c r="D353" i="9"/>
  <c r="D350" i="9" s="1"/>
  <c r="H333" i="7"/>
  <c r="H332" i="7" s="1"/>
  <c r="H331" i="7" s="1"/>
  <c r="E30" i="10" s="1"/>
  <c r="F333" i="7"/>
  <c r="F332" i="7" s="1"/>
  <c r="F331" i="7" s="1"/>
  <c r="D30" i="10" s="1"/>
  <c r="J333" i="7"/>
  <c r="J332" i="7" s="1"/>
  <c r="J331" i="7" s="1"/>
  <c r="F30" i="10" s="1"/>
  <c r="J228" i="7"/>
  <c r="J227" i="7" s="1"/>
  <c r="F228" i="7"/>
  <c r="F227" i="7" s="1"/>
  <c r="H228" i="7"/>
  <c r="H227" i="7" s="1"/>
  <c r="E274" i="9"/>
  <c r="J645" i="7"/>
  <c r="H172" i="7"/>
  <c r="H171" i="7" s="1"/>
  <c r="I172" i="7"/>
  <c r="I171" i="7" s="1"/>
  <c r="F512" i="7"/>
  <c r="F511" i="7" s="1"/>
  <c r="E589" i="9"/>
  <c r="E588" i="9" s="1"/>
  <c r="E587" i="9" s="1"/>
  <c r="G448" i="7"/>
  <c r="G447" i="7" s="1"/>
  <c r="G416" i="7" s="1"/>
  <c r="F484" i="9"/>
  <c r="F483" i="9" s="1"/>
  <c r="F101" i="7"/>
  <c r="E450" i="9"/>
  <c r="E29" i="9"/>
  <c r="E28" i="9" s="1"/>
  <c r="E27" i="9" s="1"/>
  <c r="F812" i="7"/>
  <c r="F811" i="7" s="1"/>
  <c r="F810" i="7" s="1"/>
  <c r="E460" i="9"/>
  <c r="E459" i="9" s="1"/>
  <c r="H800" i="7"/>
  <c r="H799" i="7" s="1"/>
  <c r="H798" i="7" s="1"/>
  <c r="E52" i="10" s="1"/>
  <c r="F695" i="7"/>
  <c r="F694" i="7" s="1"/>
  <c r="F693" i="7" s="1"/>
  <c r="F685" i="7" s="1"/>
  <c r="J800" i="7"/>
  <c r="J799" i="7" s="1"/>
  <c r="J798" i="7" s="1"/>
  <c r="F52" i="10" s="1"/>
  <c r="F460" i="9"/>
  <c r="F459" i="9" s="1"/>
  <c r="F47" i="7"/>
  <c r="F46" i="7" s="1"/>
  <c r="F45" i="7" s="1"/>
  <c r="F44" i="7" s="1"/>
  <c r="F716" i="7"/>
  <c r="F715" i="7" s="1"/>
  <c r="F708" i="7" s="1"/>
  <c r="F707" i="7" s="1"/>
  <c r="F563" i="7"/>
  <c r="F559" i="7" s="1"/>
  <c r="F653" i="7"/>
  <c r="F652" i="7" s="1"/>
  <c r="F651" i="7" s="1"/>
  <c r="F274" i="9"/>
  <c r="E131" i="9"/>
  <c r="E130" i="9" s="1"/>
  <c r="E124" i="9" s="1"/>
  <c r="J349" i="7"/>
  <c r="J348" i="7" s="1"/>
  <c r="J347" i="7" s="1"/>
  <c r="J346" i="7" s="1"/>
  <c r="F589" i="9"/>
  <c r="F588" i="9" s="1"/>
  <c r="F587" i="9" s="1"/>
  <c r="K40" i="7"/>
  <c r="K39" i="7" s="1"/>
  <c r="H637" i="7"/>
  <c r="F173" i="9"/>
  <c r="F172" i="9" s="1"/>
  <c r="F169" i="9" s="1"/>
  <c r="F168" i="9" s="1"/>
  <c r="F160" i="9" s="1"/>
  <c r="H796" i="7"/>
  <c r="H795" i="7" s="1"/>
  <c r="H794" i="7" s="1"/>
  <c r="E296" i="9"/>
  <c r="E295" i="9" s="1"/>
  <c r="E294" i="9" s="1"/>
  <c r="E293" i="9" s="1"/>
  <c r="H812" i="7"/>
  <c r="H811" i="7" s="1"/>
  <c r="E387" i="9"/>
  <c r="F565" i="9"/>
  <c r="F564" i="9" s="1"/>
  <c r="F563" i="9" s="1"/>
  <c r="F562" i="9" s="1"/>
  <c r="F124" i="7"/>
  <c r="F123" i="7" s="1"/>
  <c r="F349" i="7"/>
  <c r="F348" i="7" s="1"/>
  <c r="F347" i="7" s="1"/>
  <c r="F346" i="7" s="1"/>
  <c r="H512" i="7"/>
  <c r="H511" i="7" s="1"/>
  <c r="J124" i="7"/>
  <c r="J123" i="7" s="1"/>
  <c r="E31" i="10"/>
  <c r="F800" i="7"/>
  <c r="F799" i="7" s="1"/>
  <c r="F798" i="7" s="1"/>
  <c r="D52" i="10" s="1"/>
  <c r="E17" i="9"/>
  <c r="E16" i="9" s="1"/>
  <c r="F793" i="7"/>
  <c r="F792" i="7" s="1"/>
  <c r="F291" i="7"/>
  <c r="F290" i="7" s="1"/>
  <c r="F289" i="7" s="1"/>
  <c r="F637" i="7"/>
  <c r="D544" i="9"/>
  <c r="F670" i="7"/>
  <c r="F669" i="7" s="1"/>
  <c r="F668" i="7" s="1"/>
  <c r="F667" i="7" s="1"/>
  <c r="F73" i="9"/>
  <c r="I40" i="7"/>
  <c r="I39" i="7" s="1"/>
  <c r="J670" i="7"/>
  <c r="J669" i="7" s="1"/>
  <c r="J668" i="7" s="1"/>
  <c r="J667" i="7" s="1"/>
  <c r="H563" i="7"/>
  <c r="H559" i="7" s="1"/>
  <c r="G40" i="7"/>
  <c r="G39" i="7" s="1"/>
  <c r="F257" i="7"/>
  <c r="F256" i="7" s="1"/>
  <c r="J563" i="7"/>
  <c r="J559" i="7" s="1"/>
  <c r="F73" i="7"/>
  <c r="F72" i="7" s="1"/>
  <c r="F71" i="7" s="1"/>
  <c r="H118" i="7"/>
  <c r="H117" i="7" s="1"/>
  <c r="F17" i="9"/>
  <c r="F16" i="9" s="1"/>
  <c r="F88" i="7"/>
  <c r="E73" i="9"/>
  <c r="E367" i="9"/>
  <c r="E366" i="9" s="1"/>
  <c r="J27" i="7"/>
  <c r="J20" i="7" s="1"/>
  <c r="J19" i="7" s="1"/>
  <c r="G118" i="7"/>
  <c r="G117" i="7" s="1"/>
  <c r="G108" i="7" s="1"/>
  <c r="G107" i="7" s="1"/>
  <c r="G106" i="7" s="1"/>
  <c r="J637" i="7"/>
  <c r="J636" i="7" s="1"/>
  <c r="J765" i="7"/>
  <c r="D29" i="9"/>
  <c r="D28" i="9" s="1"/>
  <c r="D27" i="9" s="1"/>
  <c r="J40" i="7"/>
  <c r="J39" i="7" s="1"/>
  <c r="J38" i="7" s="1"/>
  <c r="G790" i="7"/>
  <c r="J109" i="7"/>
  <c r="E649" i="9"/>
  <c r="AE184" i="2"/>
  <c r="AE183" i="2" s="1"/>
  <c r="I118" i="7"/>
  <c r="I117" i="7" s="1"/>
  <c r="I108" i="7" s="1"/>
  <c r="I107" i="7" s="1"/>
  <c r="D367" i="9"/>
  <c r="D366" i="9" s="1"/>
  <c r="J512" i="7"/>
  <c r="J511" i="7" s="1"/>
  <c r="J87" i="7"/>
  <c r="F367" i="9"/>
  <c r="F366" i="9" s="1"/>
  <c r="H47" i="7"/>
  <c r="H46" i="7" s="1"/>
  <c r="H45" i="7" s="1"/>
  <c r="H44" i="7" s="1"/>
  <c r="F221" i="9"/>
  <c r="J118" i="7"/>
  <c r="J117" i="7" s="1"/>
  <c r="D73" i="9"/>
  <c r="F27" i="7"/>
  <c r="F20" i="7" s="1"/>
  <c r="F19" i="7" s="1"/>
  <c r="F649" i="9"/>
  <c r="F175" i="9"/>
  <c r="F174" i="9" s="1"/>
  <c r="D175" i="9"/>
  <c r="D174" i="9" s="1"/>
  <c r="E639" i="9"/>
  <c r="E175" i="9"/>
  <c r="E174" i="9" s="1"/>
  <c r="J47" i="7"/>
  <c r="J46" i="7" s="1"/>
  <c r="J45" i="7" s="1"/>
  <c r="J44" i="7" s="1"/>
  <c r="F131" i="9"/>
  <c r="F130" i="9" s="1"/>
  <c r="J231" i="7"/>
  <c r="J257" i="7"/>
  <c r="J256" i="7" s="1"/>
  <c r="H40" i="7"/>
  <c r="H39" i="7" s="1"/>
  <c r="H38" i="7" s="1"/>
  <c r="F29" i="9"/>
  <c r="F28" i="9" s="1"/>
  <c r="F27" i="9" s="1"/>
  <c r="F231" i="7"/>
  <c r="H20" i="7"/>
  <c r="H19" i="7" s="1"/>
  <c r="D179" i="9"/>
  <c r="E211" i="9"/>
  <c r="K118" i="7"/>
  <c r="K117" i="7" s="1"/>
  <c r="K108" i="7" s="1"/>
  <c r="K107" i="7" s="1"/>
  <c r="K106" i="7" s="1"/>
  <c r="F387" i="9"/>
  <c r="F764" i="7"/>
  <c r="F763" i="7" s="1"/>
  <c r="F765" i="7"/>
  <c r="I790" i="7"/>
  <c r="F639" i="9"/>
  <c r="F361" i="9"/>
  <c r="F360" i="9" s="1"/>
  <c r="F362" i="9"/>
  <c r="E361" i="9"/>
  <c r="E360" i="9" s="1"/>
  <c r="E362" i="9"/>
  <c r="D361" i="9"/>
  <c r="D360" i="9" s="1"/>
  <c r="D362" i="9"/>
  <c r="J796" i="7"/>
  <c r="J795" i="7" s="1"/>
  <c r="J794" i="7" s="1"/>
  <c r="F296" i="9"/>
  <c r="F295" i="9" s="1"/>
  <c r="F294" i="9" s="1"/>
  <c r="F293" i="9" s="1"/>
  <c r="E13" i="10"/>
  <c r="D13" i="10"/>
  <c r="K787" i="7" l="1"/>
  <c r="K786" i="7" s="1"/>
  <c r="K785" i="7" s="1"/>
  <c r="K784" i="7" s="1"/>
  <c r="K783" i="7" s="1"/>
  <c r="K782" i="7" s="1"/>
  <c r="J786" i="7"/>
  <c r="J785" i="7" s="1"/>
  <c r="J784" i="7" s="1"/>
  <c r="J783" i="7" s="1"/>
  <c r="J782" i="7" s="1"/>
  <c r="F85" i="9"/>
  <c r="F84" i="9" s="1"/>
  <c r="F83" i="9" s="1"/>
  <c r="F62" i="9" s="1"/>
  <c r="F61" i="9" s="1"/>
  <c r="G787" i="7"/>
  <c r="G786" i="7" s="1"/>
  <c r="D85" i="9"/>
  <c r="D84" i="9" s="1"/>
  <c r="D83" i="9" s="1"/>
  <c r="D62" i="9" s="1"/>
  <c r="F786" i="7"/>
  <c r="F785" i="7" s="1"/>
  <c r="F784" i="7" s="1"/>
  <c r="F783" i="7" s="1"/>
  <c r="F782" i="7" s="1"/>
  <c r="I787" i="7"/>
  <c r="I786" i="7" s="1"/>
  <c r="E85" i="9"/>
  <c r="E84" i="9" s="1"/>
  <c r="E83" i="9" s="1"/>
  <c r="H786" i="7"/>
  <c r="H785" i="7" s="1"/>
  <c r="H784" i="7" s="1"/>
  <c r="H783" i="7" s="1"/>
  <c r="H782" i="7" s="1"/>
  <c r="I785" i="7"/>
  <c r="I784" i="7" s="1"/>
  <c r="I783" i="7" s="1"/>
  <c r="I782" i="7" s="1"/>
  <c r="I781" i="7" s="1"/>
  <c r="I762" i="7" s="1"/>
  <c r="G785" i="7"/>
  <c r="G784" i="7" s="1"/>
  <c r="G783" i="7" s="1"/>
  <c r="G782" i="7" s="1"/>
  <c r="G781" i="7" s="1"/>
  <c r="G762" i="7" s="1"/>
  <c r="E449" i="9"/>
  <c r="D449" i="9"/>
  <c r="F449" i="9"/>
  <c r="AF422" i="2"/>
  <c r="AD422" i="2"/>
  <c r="AE422" i="2"/>
  <c r="F156" i="7"/>
  <c r="F297" i="7"/>
  <c r="F296" i="7" s="1"/>
  <c r="H558" i="7"/>
  <c r="H557" i="7" s="1"/>
  <c r="H556" i="7" s="1"/>
  <c r="D160" i="9"/>
  <c r="D159" i="9" s="1"/>
  <c r="D153" i="9" s="1"/>
  <c r="F558" i="7"/>
  <c r="J558" i="7"/>
  <c r="E62" i="9"/>
  <c r="F37" i="7"/>
  <c r="K38" i="7"/>
  <c r="K37" i="7" s="1"/>
  <c r="K11" i="7" s="1"/>
  <c r="G38" i="7"/>
  <c r="G37" i="7" s="1"/>
  <c r="G11" i="7" s="1"/>
  <c r="I38" i="7"/>
  <c r="I37" i="7" s="1"/>
  <c r="F383" i="9"/>
  <c r="F382" i="9" s="1"/>
  <c r="D383" i="9"/>
  <c r="D382" i="9" s="1"/>
  <c r="F277" i="7"/>
  <c r="D28" i="10" s="1"/>
  <c r="E208" i="9"/>
  <c r="E207" i="9" s="1"/>
  <c r="E206" i="9" s="1"/>
  <c r="E205" i="9" s="1"/>
  <c r="F208" i="9"/>
  <c r="F207" i="9" s="1"/>
  <c r="F206" i="9" s="1"/>
  <c r="F205" i="9" s="1"/>
  <c r="F636" i="7"/>
  <c r="F630" i="7" s="1"/>
  <c r="F624" i="7" s="1"/>
  <c r="F613" i="7" s="1"/>
  <c r="H636" i="7"/>
  <c r="H630" i="7" s="1"/>
  <c r="H624" i="7" s="1"/>
  <c r="H613" i="7" s="1"/>
  <c r="E482" i="9"/>
  <c r="H701" i="7"/>
  <c r="H700" i="7" s="1"/>
  <c r="F684" i="7"/>
  <c r="F683" i="7" s="1"/>
  <c r="F666" i="7" s="1"/>
  <c r="AD316" i="2"/>
  <c r="F482" i="9"/>
  <c r="F448" i="7"/>
  <c r="F447" i="7" s="1"/>
  <c r="AD70" i="2"/>
  <c r="AD56" i="2" s="1"/>
  <c r="AF70" i="2"/>
  <c r="AF56" i="2" s="1"/>
  <c r="AE70" i="2"/>
  <c r="AE56" i="2" s="1"/>
  <c r="H810" i="7"/>
  <c r="H809" i="7" s="1"/>
  <c r="H808" i="7" s="1"/>
  <c r="J447" i="7"/>
  <c r="J416" i="7" s="1"/>
  <c r="H447" i="7"/>
  <c r="H416" i="7" s="1"/>
  <c r="D349" i="9"/>
  <c r="D348" i="9" s="1"/>
  <c r="F418" i="7"/>
  <c r="F417" i="7" s="1"/>
  <c r="AE361" i="2"/>
  <c r="AE360" i="2" s="1"/>
  <c r="J37" i="7"/>
  <c r="F15" i="10" s="1"/>
  <c r="H37" i="7"/>
  <c r="E15" i="10" s="1"/>
  <c r="H69" i="7"/>
  <c r="E16" i="10" s="1"/>
  <c r="J69" i="7"/>
  <c r="F16" i="10" s="1"/>
  <c r="H226" i="7"/>
  <c r="H225" i="7" s="1"/>
  <c r="H224" i="7" s="1"/>
  <c r="F226" i="7"/>
  <c r="J226" i="7"/>
  <c r="J225" i="7" s="1"/>
  <c r="J224" i="7" s="1"/>
  <c r="F10" i="9"/>
  <c r="F701" i="7"/>
  <c r="F700" i="7" s="1"/>
  <c r="E10" i="9"/>
  <c r="D10" i="9"/>
  <c r="F124" i="9"/>
  <c r="E551" i="9"/>
  <c r="AF361" i="2"/>
  <c r="AF360" i="2" s="1"/>
  <c r="AF316" i="2"/>
  <c r="J644" i="7"/>
  <c r="F44" i="10" s="1"/>
  <c r="H644" i="7"/>
  <c r="E44" i="10" s="1"/>
  <c r="H831" i="7"/>
  <c r="H830" i="7"/>
  <c r="I106" i="7"/>
  <c r="J831" i="7"/>
  <c r="J830" i="7"/>
  <c r="F70" i="7"/>
  <c r="F781" i="7"/>
  <c r="F762" i="7" s="1"/>
  <c r="F809" i="7"/>
  <c r="F808" i="7" s="1"/>
  <c r="F540" i="7"/>
  <c r="F539" i="7" s="1"/>
  <c r="J540" i="7"/>
  <c r="J539" i="7" s="1"/>
  <c r="H540" i="7"/>
  <c r="H539" i="7" s="1"/>
  <c r="D17" i="10"/>
  <c r="D14" i="10"/>
  <c r="E14" i="10"/>
  <c r="D220" i="9"/>
  <c r="D219" i="9" s="1"/>
  <c r="F220" i="9"/>
  <c r="F219" i="9" s="1"/>
  <c r="D550" i="9"/>
  <c r="F551" i="9"/>
  <c r="F644" i="7"/>
  <c r="D44" i="10" s="1"/>
  <c r="F255" i="7"/>
  <c r="F254" i="7" s="1"/>
  <c r="J255" i="7"/>
  <c r="J254" i="7" s="1"/>
  <c r="F25" i="10" s="1"/>
  <c r="H193" i="7"/>
  <c r="E20" i="10"/>
  <c r="E19" i="10" s="1"/>
  <c r="D20" i="10"/>
  <c r="D19" i="10" s="1"/>
  <c r="F193" i="7"/>
  <c r="F20" i="10"/>
  <c r="F19" i="10" s="1"/>
  <c r="AE182" i="2"/>
  <c r="AE181" i="2" s="1"/>
  <c r="AE135" i="2" s="1"/>
  <c r="J134" i="7"/>
  <c r="AF135" i="2"/>
  <c r="K781" i="7"/>
  <c r="K762" i="7" s="1"/>
  <c r="E431" i="9"/>
  <c r="E383" i="9" s="1"/>
  <c r="F135" i="7"/>
  <c r="AD359" i="2"/>
  <c r="J630" i="7"/>
  <c r="J624" i="7" s="1"/>
  <c r="J613" i="7" s="1"/>
  <c r="D49" i="10"/>
  <c r="F632" i="9"/>
  <c r="E632" i="9"/>
  <c r="AE316" i="2"/>
  <c r="I624" i="7"/>
  <c r="I613" i="7" s="1"/>
  <c r="E159" i="9"/>
  <c r="E153" i="9" s="1"/>
  <c r="J510" i="7"/>
  <c r="H510" i="7"/>
  <c r="F510" i="7"/>
  <c r="F509" i="7" s="1"/>
  <c r="F502" i="7" s="1"/>
  <c r="F292" i="9"/>
  <c r="F291" i="9" s="1"/>
  <c r="E292" i="9"/>
  <c r="E291" i="9" s="1"/>
  <c r="J793" i="7"/>
  <c r="J792" i="7" s="1"/>
  <c r="H793" i="7"/>
  <c r="H792" i="7" s="1"/>
  <c r="H296" i="7"/>
  <c r="D31" i="10"/>
  <c r="AD135" i="2"/>
  <c r="E348" i="9"/>
  <c r="F348" i="9"/>
  <c r="D57" i="10"/>
  <c r="D56" i="10" s="1"/>
  <c r="H108" i="7"/>
  <c r="F108" i="7"/>
  <c r="J108" i="7"/>
  <c r="H257" i="7"/>
  <c r="H256" i="7" s="1"/>
  <c r="E221" i="9"/>
  <c r="F87" i="7"/>
  <c r="F54" i="10"/>
  <c r="F53" i="10" s="1"/>
  <c r="D61" i="9" l="1"/>
  <c r="D60" i="9" s="1"/>
  <c r="E61" i="9"/>
  <c r="E60" i="9" s="1"/>
  <c r="J781" i="7"/>
  <c r="AE55" i="2"/>
  <c r="AE10" i="2" s="1"/>
  <c r="AF55" i="2"/>
  <c r="AF10" i="2" s="1"/>
  <c r="AD55" i="2"/>
  <c r="AD10" i="2" s="1"/>
  <c r="I11" i="7"/>
  <c r="H509" i="7"/>
  <c r="H502" i="7" s="1"/>
  <c r="E36" i="10" s="1"/>
  <c r="J509" i="7"/>
  <c r="J502" i="7" s="1"/>
  <c r="F36" i="10" s="1"/>
  <c r="F134" i="7"/>
  <c r="F107" i="7" s="1"/>
  <c r="F106" i="7" s="1"/>
  <c r="E47" i="10"/>
  <c r="E46" i="10" s="1"/>
  <c r="F60" i="9"/>
  <c r="J684" i="7"/>
  <c r="J683" i="7" s="1"/>
  <c r="J666" i="7" s="1"/>
  <c r="H684" i="7"/>
  <c r="H683" i="7" s="1"/>
  <c r="H666" i="7" s="1"/>
  <c r="F225" i="7"/>
  <c r="F224" i="7" s="1"/>
  <c r="D25" i="10"/>
  <c r="F416" i="7"/>
  <c r="F69" i="7"/>
  <c r="F557" i="7"/>
  <c r="AF359" i="2"/>
  <c r="G356" i="7"/>
  <c r="G538" i="7"/>
  <c r="K538" i="7"/>
  <c r="E382" i="9"/>
  <c r="E347" i="9" s="1"/>
  <c r="J699" i="7"/>
  <c r="AE359" i="2"/>
  <c r="E24" i="10"/>
  <c r="E220" i="9"/>
  <c r="E219" i="9" s="1"/>
  <c r="D33" i="10"/>
  <c r="H255" i="7"/>
  <c r="H254" i="7" s="1"/>
  <c r="J107" i="7"/>
  <c r="J106" i="7" s="1"/>
  <c r="J11" i="7" s="1"/>
  <c r="H107" i="7"/>
  <c r="H106" i="7" s="1"/>
  <c r="H11" i="7" s="1"/>
  <c r="H781" i="7"/>
  <c r="H762" i="7" s="1"/>
  <c r="F699" i="7"/>
  <c r="D347" i="9"/>
  <c r="F347" i="9"/>
  <c r="E43" i="10"/>
  <c r="AF251" i="2"/>
  <c r="J366" i="7"/>
  <c r="J365" i="7" s="1"/>
  <c r="AE251" i="2"/>
  <c r="H366" i="7"/>
  <c r="H365" i="7" s="1"/>
  <c r="AD251" i="2"/>
  <c r="D51" i="10"/>
  <c r="D48" i="10" s="1"/>
  <c r="F14" i="10"/>
  <c r="F41" i="10"/>
  <c r="E41" i="10"/>
  <c r="I538" i="7"/>
  <c r="F159" i="9"/>
  <c r="F153" i="9" s="1"/>
  <c r="D15" i="10"/>
  <c r="D41" i="10"/>
  <c r="E29" i="10"/>
  <c r="E26" i="10" s="1"/>
  <c r="H267" i="7"/>
  <c r="E54" i="10"/>
  <c r="E53" i="10" s="1"/>
  <c r="D29" i="10"/>
  <c r="D26" i="10" s="1"/>
  <c r="D43" i="10"/>
  <c r="F43" i="10"/>
  <c r="F31" i="10"/>
  <c r="H699" i="7"/>
  <c r="D631" i="9" l="1"/>
  <c r="D673" i="9" s="1"/>
  <c r="G838" i="7"/>
  <c r="I838" i="7"/>
  <c r="J762" i="7"/>
  <c r="F51" i="10"/>
  <c r="F48" i="10" s="1"/>
  <c r="AE9" i="2"/>
  <c r="AF9" i="2"/>
  <c r="AD9" i="2"/>
  <c r="AD961" i="2" s="1"/>
  <c r="D16" i="10"/>
  <c r="F11" i="7"/>
  <c r="D35" i="10"/>
  <c r="F556" i="7"/>
  <c r="F538" i="7" s="1"/>
  <c r="D45" i="10"/>
  <c r="F208" i="7"/>
  <c r="D24" i="10"/>
  <c r="D22" i="10" s="1"/>
  <c r="J557" i="7"/>
  <c r="E42" i="10"/>
  <c r="F47" i="10"/>
  <c r="F46" i="10" s="1"/>
  <c r="D36" i="10"/>
  <c r="F45" i="10"/>
  <c r="AF779" i="2"/>
  <c r="AF778" i="2" s="1"/>
  <c r="J330" i="7"/>
  <c r="J329" i="7" s="1"/>
  <c r="E51" i="10"/>
  <c r="E48" i="10" s="1"/>
  <c r="E25" i="10"/>
  <c r="E22" i="10" s="1"/>
  <c r="H208" i="7"/>
  <c r="D47" i="10"/>
  <c r="D46" i="10" s="1"/>
  <c r="E45" i="10"/>
  <c r="D54" i="10"/>
  <c r="D53" i="10" s="1"/>
  <c r="J208" i="7"/>
  <c r="F24" i="10"/>
  <c r="F22" i="10" s="1"/>
  <c r="F267" i="7"/>
  <c r="D42" i="10" l="1"/>
  <c r="D40" i="10" s="1"/>
  <c r="J556" i="7"/>
  <c r="F42" i="10" s="1"/>
  <c r="F40" i="10" s="1"/>
  <c r="AF777" i="2"/>
  <c r="AF776" i="2" s="1"/>
  <c r="AF775" i="2" s="1"/>
  <c r="J328" i="7"/>
  <c r="H364" i="7"/>
  <c r="H538" i="7"/>
  <c r="E40" i="10"/>
  <c r="E18" i="10"/>
  <c r="E12" i="10" s="1"/>
  <c r="D18" i="10"/>
  <c r="D12" i="10" s="1"/>
  <c r="F18" i="10"/>
  <c r="F12" i="10" s="1"/>
  <c r="E33" i="10"/>
  <c r="F33" i="10"/>
  <c r="E569" i="9" l="1"/>
  <c r="E550" i="9" s="1"/>
  <c r="E631" i="9" s="1"/>
  <c r="J327" i="7"/>
  <c r="J326" i="7" s="1"/>
  <c r="J325" i="7" s="1"/>
  <c r="J296" i="7" s="1"/>
  <c r="AF753" i="2"/>
  <c r="AF743" i="2" s="1"/>
  <c r="J364" i="7"/>
  <c r="J538" i="7"/>
  <c r="AE848" i="2"/>
  <c r="AE829" i="2" s="1"/>
  <c r="AE828" i="2" l="1"/>
  <c r="AE781" i="2" s="1"/>
  <c r="AE729" i="2" s="1"/>
  <c r="F569" i="9"/>
  <c r="F550" i="9" s="1"/>
  <c r="F631" i="9" s="1"/>
  <c r="F34" i="10"/>
  <c r="E34" i="10"/>
  <c r="F356" i="7"/>
  <c r="F838" i="7" s="1"/>
  <c r="D34" i="10"/>
  <c r="D32" i="10" s="1"/>
  <c r="D58" i="10" s="1"/>
  <c r="F29" i="10"/>
  <c r="F26" i="10" s="1"/>
  <c r="J267" i="7"/>
  <c r="E673" i="9"/>
  <c r="AF848" i="2"/>
  <c r="AF829" i="2" s="1"/>
  <c r="E35" i="10"/>
  <c r="H356" i="7"/>
  <c r="H838" i="7" s="1"/>
  <c r="AE961" i="2" l="1"/>
  <c r="AF828" i="2"/>
  <c r="AF781" i="2" s="1"/>
  <c r="AF729" i="2" s="1"/>
  <c r="E32" i="10"/>
  <c r="E58" i="10" s="1"/>
  <c r="F673" i="9"/>
  <c r="J356" i="7"/>
  <c r="J838" i="7" s="1"/>
  <c r="F35" i="10"/>
  <c r="F32" i="10" s="1"/>
  <c r="F58" i="10" s="1"/>
  <c r="AF961" i="2" l="1"/>
  <c r="K271" i="7"/>
  <c r="K270" i="7" s="1"/>
  <c r="K269" i="7" s="1"/>
  <c r="K268" i="7" s="1"/>
  <c r="K267" i="7" s="1"/>
  <c r="K838" i="7" s="1"/>
</calcChain>
</file>

<file path=xl/sharedStrings.xml><?xml version="1.0" encoding="utf-8"?>
<sst xmlns="http://schemas.openxmlformats.org/spreadsheetml/2006/main" count="9048" uniqueCount="780">
  <si>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</si>
  <si>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</si>
  <si>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</si>
  <si>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</si>
  <si>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</si>
  <si>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</si>
  <si>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</si>
  <si>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</si>
  <si>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</si>
  <si>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</si>
  <si>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</si>
  <si>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</si>
  <si>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</si>
  <si>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</si>
  <si>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</si>
  <si>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</si>
  <si>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</si>
  <si>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</si>
  <si>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</si>
  <si>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</si>
  <si>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</si>
  <si>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</si>
  <si>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</si>
  <si>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</si>
  <si>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</si>
  <si>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</si>
  <si>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</si>
  <si>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</si>
  <si>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</si>
  <si>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</si>
  <si>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</si>
  <si>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</si>
  <si>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</si>
  <si>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</si>
  <si>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</si>
  <si>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</si>
  <si>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</si>
  <si>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</si>
  <si>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</si>
  <si>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</si>
  <si>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</si>
  <si>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</si>
  <si>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</si>
  <si>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</si>
  <si>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</si>
  <si>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</si>
  <si>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</si>
  <si>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</si>
  <si>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</si>
  <si>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</si>
  <si>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</si>
  <si>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</si>
  <si>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</si>
  <si>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</si>
  <si>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</si>
  <si>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</si>
  <si>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</si>
  <si>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</si>
  <si>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</si>
  <si>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</si>
  <si>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</si>
  <si>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</si>
  <si>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</si>
  <si>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</si>
  <si>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</si>
  <si>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</si>
  <si>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</si>
  <si>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</si>
  <si>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</si>
  <si>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</si>
  <si>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</si>
  <si>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</si>
  <si>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</si>
  <si>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</si>
  <si>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</si>
  <si>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</si>
  <si>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</si>
  <si>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</si>
  <si>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</si>
  <si>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</si>
  <si>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</si>
  <si>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</si>
  <si>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</si>
  <si>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</si>
  <si>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</si>
  <si>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</si>
  <si>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</si>
  <si>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</si>
  <si>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</si>
  <si>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</si>
  <si>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</si>
  <si>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</si>
  <si>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</si>
  <si>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</si>
  <si>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</si>
  <si>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</si>
  <si>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</si>
  <si>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</si>
  <si>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</si>
  <si>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</si>
  <si>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</si>
  <si>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</si>
  <si>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</si>
  <si>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</si>
  <si>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</si>
  <si>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</si>
  <si>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</si>
  <si>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</si>
  <si>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</si>
  <si>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</si>
  <si>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</si>
  <si>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</si>
  <si>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</si>
  <si>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</si>
  <si>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</si>
  <si>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</si>
  <si>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</si>
  <si>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</si>
  <si>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</si>
  <si>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</si>
  <si>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</si>
  <si>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</si>
  <si>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</si>
  <si>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</si>
  <si>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</si>
  <si>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</si>
  <si>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</si>
  <si>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</si>
  <si>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</si>
  <si>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</si>
  <si>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</si>
  <si>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</si>
  <si>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</si>
  <si>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</si>
  <si>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</si>
  <si>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</si>
  <si>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</si>
  <si>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</si>
  <si>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</si>
  <si>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</si>
  <si>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</si>
  <si>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</si>
  <si>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</si>
  <si>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</si>
  <si>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</si>
  <si>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</si>
  <si>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</si>
  <si>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</si>
  <si>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</si>
  <si>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</si>
  <si>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</si>
  <si>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</si>
  <si>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</si>
  <si>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</si>
  <si>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</si>
  <si>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</si>
  <si>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</si>
  <si>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</si>
  <si>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</si>
  <si>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</si>
  <si>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</si>
  <si>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</si>
  <si>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</si>
  <si>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</si>
  <si>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</si>
  <si>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</si>
  <si>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</si>
  <si>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</si>
  <si>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</si>
  <si>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</si>
  <si>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</si>
  <si>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</si>
  <si>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</si>
  <si>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</si>
  <si>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</si>
  <si>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</si>
  <si>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</si>
  <si>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</si>
  <si>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</si>
  <si>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</si>
  <si>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</si>
  <si>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</si>
  <si>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</si>
  <si>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</si>
  <si>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</si>
  <si>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</si>
  <si>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</si>
  <si>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</si>
  <si>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</si>
  <si>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</si>
  <si>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</si>
  <si>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</si>
  <si>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</si>
  <si>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</si>
  <si>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</si>
  <si>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</si>
  <si>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</si>
  <si>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</si>
  <si>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</si>
  <si>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</si>
  <si>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</si>
  <si>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</si>
  <si>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</si>
  <si>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</si>
  <si>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</si>
  <si>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</si>
  <si>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</si>
  <si>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</si>
  <si>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</si>
  <si>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</si>
  <si>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</si>
  <si>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</si>
  <si>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</si>
  <si>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</si>
  <si>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</si>
  <si>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</si>
  <si>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</si>
  <si>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</si>
  <si>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</si>
  <si>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</si>
  <si>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</si>
  <si>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</si>
  <si>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</si>
  <si>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</si>
  <si>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</si>
  <si>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</si>
  <si>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</si>
  <si>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</si>
  <si>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</si>
  <si>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</si>
  <si>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</si>
  <si>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</si>
  <si>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</si>
  <si>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</si>
  <si>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</si>
  <si>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</si>
  <si>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</si>
  <si>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</si>
  <si>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</si>
  <si>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</si>
  <si>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</si>
  <si>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</si>
  <si>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</si>
  <si>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</si>
  <si>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</si>
  <si>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</si>
  <si>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</si>
  <si>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</si>
  <si>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</si>
  <si>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</si>
  <si>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</si>
  <si>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</si>
  <si>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</si>
  <si>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</si>
  <si>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</si>
  <si>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</si>
  <si>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</si>
  <si>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</si>
  <si>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</si>
  <si>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</si>
  <si>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</si>
  <si>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</si>
  <si>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</si>
  <si>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</si>
  <si>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</si>
  <si>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</si>
  <si>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</si>
  <si>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</si>
  <si>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</si>
  <si>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</si>
  <si>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</si>
  <si>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</si>
  <si>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</si>
  <si>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</si>
  <si>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</si>
  <si>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</si>
  <si>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</si>
  <si>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</si>
  <si>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</si>
  <si>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</si>
  <si>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</si>
  <si>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</si>
  <si>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</si>
  <si>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</si>
  <si>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</si>
  <si>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</si>
  <si>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</si>
  <si>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</si>
  <si>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</si>
  <si>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</si>
  <si>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</si>
  <si>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</si>
  <si>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</si>
  <si>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</si>
  <si>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</si>
  <si>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</si>
  <si>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</si>
  <si>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</si>
  <si>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</si>
  <si>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</si>
  <si>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</si>
  <si>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</si>
  <si>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</si>
  <si>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</si>
  <si>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</si>
  <si>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</si>
  <si>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</si>
  <si>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</si>
  <si>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</si>
  <si>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</si>
  <si>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</si>
  <si>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</si>
  <si>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</si>
  <si>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</si>
  <si>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</si>
  <si>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</si>
  <si>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</si>
  <si>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</si>
  <si>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</si>
  <si>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</si>
  <si>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</si>
  <si>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</si>
  <si>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</si>
  <si>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</si>
  <si>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</si>
  <si>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</si>
  <si>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</si>
  <si>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</si>
  <si>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</si>
  <si>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</si>
  <si>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</si>
  <si>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</si>
  <si>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</si>
  <si>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</si>
  <si>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</si>
  <si>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</si>
  <si>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</si>
  <si>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</si>
  <si>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</si>
  <si>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</si>
  <si>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</si>
  <si>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</si>
  <si>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</si>
  <si>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</si>
  <si>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</si>
  <si>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</si>
  <si>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</si>
  <si>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</si>
  <si>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</si>
  <si>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</si>
  <si>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</si>
  <si>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</si>
  <si>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</si>
  <si>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</si>
  <si>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</si>
  <si>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</si>
  <si>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</si>
  <si>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</si>
  <si>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</si>
  <si>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</si>
  <si>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</si>
  <si>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</si>
  <si>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</si>
  <si>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</si>
  <si>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</si>
  <si>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</si>
  <si>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</si>
  <si>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</si>
  <si>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</si>
  <si>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</si>
  <si>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</si>
  <si>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</si>
  <si>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</si>
  <si>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</si>
  <si>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</si>
  <si>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</si>
  <si>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</si>
  <si>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</si>
  <si>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</si>
  <si>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</si>
  <si>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</si>
  <si>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</si>
  <si>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</si>
  <si>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</si>
  <si>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</si>
  <si>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</si>
  <si>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</si>
  <si>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</si>
  <si>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</si>
  <si>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</si>
  <si>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</si>
  <si>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</si>
  <si>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</si>
  <si>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</si>
  <si>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</si>
  <si>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</si>
  <si>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</si>
  <si>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</si>
  <si>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</si>
  <si>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</si>
  <si>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</si>
  <si>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</si>
  <si>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</si>
  <si>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</si>
  <si>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</si>
  <si>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</si>
  <si>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</si>
  <si>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</si>
  <si>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</si>
  <si>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</si>
  <si>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</si>
  <si>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</si>
  <si>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</si>
  <si>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</si>
  <si>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</si>
  <si>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</si>
  <si>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</si>
  <si>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</si>
  <si>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</si>
  <si>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</si>
  <si>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</si>
  <si>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</si>
  <si>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</si>
  <si>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</si>
  <si>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</si>
  <si>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</si>
  <si>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</si>
  <si>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</si>
  <si>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</si>
  <si>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</si>
  <si>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</si>
  <si>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</si>
  <si>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</si>
  <si>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</si>
  <si>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</si>
  <si>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</si>
  <si>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</si>
  <si>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</si>
  <si>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</si>
  <si>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</si>
  <si>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</si>
  <si>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</si>
  <si>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</si>
  <si>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</si>
  <si>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</si>
  <si>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</si>
  <si>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</si>
  <si>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</si>
  <si>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</si>
  <si>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</si>
  <si>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</si>
  <si>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</si>
  <si>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</si>
  <si>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</si>
  <si>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</si>
  <si>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</si>
  <si>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</si>
  <si>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</si>
  <si>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</si>
  <si>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</si>
  <si>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</si>
  <si>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</si>
  <si>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</si>
  <si>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</si>
  <si>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</si>
  <si>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</si>
  <si>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</si>
  <si>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</si>
  <si>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</si>
  <si>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</si>
  <si>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</si>
  <si>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</si>
  <si>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</si>
  <si>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</si>
  <si>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</si>
  <si>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</si>
  <si>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</si>
  <si>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</si>
  <si>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</si>
  <si>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</si>
  <si>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</si>
  <si>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</si>
  <si>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</si>
  <si>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</si>
  <si>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</si>
  <si>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</si>
  <si>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</si>
  <si>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</si>
  <si>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</si>
  <si>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</si>
  <si>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</si>
  <si>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</si>
  <si>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</si>
  <si>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</si>
  <si>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 xml:space="preserve">Подпрограмма «Общее образование»                  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</si>
  <si>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</si>
  <si>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</si>
  <si>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</si>
  <si>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</si>
  <si>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</si>
  <si>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</si>
  <si>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</si>
  <si>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</si>
  <si>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</si>
  <si>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</si>
  <si>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</si>
  <si>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</si>
  <si>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</si>
  <si>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</si>
  <si>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</si>
  <si>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</si>
  <si>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</si>
  <si>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</si>
  <si>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</si>
  <si>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</si>
  <si>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</si>
  <si>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</si>
  <si>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</si>
  <si>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</si>
  <si>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</si>
  <si>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</si>
  <si>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</si>
  <si>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</si>
  <si>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</si>
  <si>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</si>
  <si>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</si>
  <si>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</si>
  <si>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</si>
  <si>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</si>
  <si>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</si>
  <si>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</si>
  <si>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</si>
  <si>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</si>
  <si>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</si>
  <si>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</si>
  <si>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</si>
  <si>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</si>
  <si>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</si>
  <si>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</si>
  <si>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</si>
  <si>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</si>
  <si>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</si>
  <si>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</si>
  <si>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</si>
  <si>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</si>
  <si>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</si>
  <si>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</si>
  <si>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</si>
  <si>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</si>
  <si>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</si>
  <si>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</si>
  <si>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</si>
  <si>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</si>
  <si>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</si>
  <si>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>В т.ч. Субвенции, субсидии, иные межбюджетные трансферты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</si>
  <si>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</si>
  <si>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</si>
  <si>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</si>
  <si>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</si>
  <si>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</si>
  <si>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</si>
  <si>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</si>
  <si>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</si>
  <si>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</si>
  <si>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</si>
  <si>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</si>
  <si>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</si>
  <si>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</si>
  <si>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</si>
  <si>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</si>
  <si>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</si>
  <si>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</si>
  <si>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</si>
  <si>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</si>
  <si>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Сумма  
на 2026 год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</si>
  <si>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</si>
  <si>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</si>
  <si>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</si>
  <si>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</si>
  <si>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</si>
  <si>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</si>
  <si>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</si>
  <si>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</si>
  <si>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</si>
  <si>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</si>
  <si>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</si>
  <si>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</si>
  <si>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</si>
  <si>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</si>
  <si>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</si>
  <si>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</si>
  <si>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</si>
  <si>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</si>
  <si>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</si>
  <si>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</si>
  <si>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</si>
  <si>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</si>
  <si>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</si>
  <si>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</si>
  <si>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</si>
  <si>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</si>
  <si>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Федеральный проект "Формирование комфортной городской среды"</t>
  </si>
  <si>
    <t>17 1 И4 00000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</si>
  <si>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</si>
  <si>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</si>
  <si>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</si>
  <si>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</si>
  <si>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</si>
  <si>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</si>
  <si>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</si>
  <si>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</si>
  <si>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</si>
  <si>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</si>
  <si>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</si>
  <si>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</si>
  <si>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</si>
  <si>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</si>
  <si>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</si>
  <si>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</si>
  <si>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</si>
  <si>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</si>
  <si>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</si>
  <si>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</si>
  <si>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</si>
  <si>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</si>
  <si>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</si>
  <si>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</si>
  <si>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</si>
  <si>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</si>
  <si>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</si>
  <si>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</si>
  <si>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</si>
  <si>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</si>
  <si>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</si>
  <si>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</si>
  <si>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</si>
  <si>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</si>
  <si>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</si>
  <si>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</si>
  <si>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</si>
  <si>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</si>
  <si>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</si>
  <si>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</si>
  <si>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</si>
  <si>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</si>
  <si>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</si>
  <si>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</si>
  <si>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</si>
  <si>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</si>
  <si>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</si>
  <si>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</si>
  <si>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</si>
  <si>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</si>
  <si>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</si>
  <si>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</si>
  <si>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</si>
  <si>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</si>
  <si>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</si>
  <si>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</si>
  <si>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</si>
  <si>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</si>
  <si>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</si>
  <si>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</si>
  <si>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</si>
  <si>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</si>
  <si>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</si>
  <si>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</si>
  <si>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</si>
  <si>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</si>
  <si>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</si>
  <si>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</si>
  <si>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</si>
  <si>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</si>
  <si>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</si>
  <si>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</si>
  <si>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</si>
  <si>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</si>
  <si>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</si>
  <si>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</si>
  <si>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</si>
  <si>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</si>
  <si>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</si>
  <si>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</si>
  <si>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</si>
  <si>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Приложение 2</t>
  </si>
  <si>
    <t xml:space="preserve">                 </t>
  </si>
  <si>
    <t xml:space="preserve">Сумма  
на 2028 год
</t>
  </si>
  <si>
    <t>Сумма  
на 2028 год</t>
  </si>
  <si>
    <r>
  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 от</t>
    </r>
    <r>
      <rPr>
        <u/>
        <sz val="12"/>
        <rFont val="Times New Roman"/>
        <family val="1"/>
        <charset val="204"/>
      </rPr>
      <t xml:space="preserve">           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</t>
    </r>
  </si>
  <si>
    <t>17 1 01 S1920</t>
  </si>
  <si>
    <t>Развитие инфраструктуры парков культуры и отдыха</t>
  </si>
  <si>
    <t>10 3 02 S0320</t>
  </si>
  <si>
    <t>Капитальный ремонт сетей водоснабжения, водоотведения</t>
  </si>
  <si>
    <t>15 2 Ц2 55520</t>
  </si>
  <si>
    <t xml:space="preserve">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 </t>
  </si>
  <si>
    <t>20 0 00 00000</t>
  </si>
  <si>
    <t>20 1 00 00000</t>
  </si>
  <si>
    <t>20 1 01 00000</t>
  </si>
  <si>
    <t>20 1 01 62670</t>
  </si>
  <si>
    <t>Основное мероприятие «Обеспечение комфортной среды проживания на территории муниципальных образований Московской области»</t>
  </si>
  <si>
    <t>Муниципальная программа «Чистый округ»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</si>
  <si>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</si>
  <si>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</si>
  <si>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Ликвидация несанкционированных навалов мусора</t>
  </si>
  <si>
    <t>Приобретение транспортных средств, коммунальной техники, специализированной техники</t>
  </si>
  <si>
    <t>20 1 01 00620</t>
  </si>
  <si>
    <t>20 1 01 01790</t>
  </si>
  <si>
    <t>20 1 01 02100</t>
  </si>
  <si>
    <t>20 1 01 02110</t>
  </si>
  <si>
    <t>20 1 01 02610</t>
  </si>
  <si>
    <t>20 1 01 06242</t>
  </si>
  <si>
    <t>20 1 И4 00000</t>
  </si>
  <si>
    <t>20 1 И4 02130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</si>
  <si>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</si>
  <si>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</si>
  <si>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03 1 01 06042</t>
  </si>
  <si>
    <t>Основное мероприятие "Повышение степени пожарной безопасности"</t>
  </si>
  <si>
    <t>03 1 03 00000</t>
  </si>
  <si>
    <t>Выполнение работ по обеспечению пожарной безопасности</t>
  </si>
  <si>
    <t>03 1 03 01590</t>
  </si>
  <si>
    <t>Устройство систем наружного освещения в рамках реализации проекта "Светлый город"</t>
  </si>
  <si>
    <t>17 1 01 02120</t>
  </si>
  <si>
    <t>Реализация программ формирования современной городской среды в части благоустройства общественных территорий</t>
  </si>
  <si>
    <t>17 1 И4 55551</t>
  </si>
  <si>
    <t>Формирование (увеличение) уставного капитала муниципальных предприятий</t>
  </si>
  <si>
    <t>12 5 01 00810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</si>
  <si>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</si>
  <si>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10 3 05 00000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</si>
  <si>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</si>
  <si>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10 3 05 00190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</si>
  <si>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</si>
  <si>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</si>
  <si>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</si>
  <si>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</si>
  <si>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Обеспечение транспортной инфраструктурой земельных участков, предоставленных многодетным семьям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</si>
  <si>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</si>
  <si>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</si>
  <si>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</si>
  <si>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</si>
  <si>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</si>
  <si>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</si>
  <si>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15 1 00 00000</t>
  </si>
  <si>
    <t>15 1 02 00000</t>
  </si>
  <si>
    <t>15 1 02 02080</t>
  </si>
  <si>
    <t>Подпрограмма "Развитие добровольчества (волонтерства) в муниципальном образовании Московской области"</t>
  </si>
  <si>
    <t>13 5 00 00000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</si>
  <si>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</si>
  <si>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13 5 01 00000</t>
  </si>
  <si>
    <t>Организация и проведение мероприятий (акций) для добровольцев (волонтеров)</t>
  </si>
  <si>
    <t>13 5 01 01520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</si>
  <si>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</si>
  <si>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</si>
  <si>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</si>
  <si>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</si>
  <si>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Формирование резерва материальных ресурсов для локализации и ликвидации последствий аварий на объектах водоснабжения, водоотведения и теплоснабжения</t>
  </si>
  <si>
    <t>10 3 02 02520</t>
  </si>
  <si>
    <t>Аварийно-восстановительные работы на сетях водоснабжения, водоотведения на территории муниципального образования</t>
  </si>
  <si>
    <t>10 3 01 9Т930</t>
  </si>
  <si>
    <t>Аварийно-восстановительные работы на объектах теплоснабжения на территории муниципального образования</t>
  </si>
  <si>
    <t>15 2 Ц2 00000</t>
  </si>
  <si>
    <t>Федеральный проект "Цифровые платформы в отраслях социальной сферы"</t>
  </si>
  <si>
    <t>14 2 04 9Д190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</si>
  <si>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</si>
  <si>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Муниципальная программа "Развитие инженерной инфраструктуры и энергоэффективности"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</si>
  <si>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</si>
  <si>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10 8 01 02550</t>
  </si>
  <si>
    <t>Создание условий для предоставления транспортных услуг населению и организация транспортного обслуживания населения (в части автомобильного транспорта)</t>
  </si>
  <si>
    <t>Строительство и реконструкция (модернизация, техническое перевооружение) объектов теплоснабжения муниципальной собственности за счет средств местного бюджета</t>
  </si>
  <si>
    <t>10 3 01 9Т030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</si>
  <si>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</si>
  <si>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</si>
  <si>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</si>
  <si>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02 4 05 00000</t>
  </si>
  <si>
    <t>02 4 05 01590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</si>
  <si>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</si>
  <si>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
</t>
  </si>
  <si>
    <t>Распределение бюджетных ассигнований бюджета городского округа Лыткарино Московской области по целевым статьям  (муниципальным программам  городского округа Лыткарино и непрограммным направлениям деятельности), группам и подгруппам видов расходов классификации расходов бюджетов на 2026 год и на плановый период 2027 и 2028 годов</t>
  </si>
  <si>
    <t>Распределение бюджетных ассигнований бюджета  городского округа  Лыткарино Московской области по  разделам и подразделам  классификации  расходов  бюджетов на 2026 год и  на плановый период 2027 и 2028 годов</t>
  </si>
  <si>
    <t>Ведомственная структура расходов бюджета городского округа Лыткарино Московской области на 2026 год 
 и  на плановый период 2027 и 2028 годов</t>
  </si>
  <si>
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 от_________________№_______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</si>
</sst>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1" fillId="0" borderId="0"/>
  </cellStyleXfs>
  <cellXfs count="70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1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164" fontId="20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7" fillId="3" borderId="14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165" fontId="39" fillId="3" borderId="0" xfId="0" applyNumberFormat="1" applyFont="1" applyFill="1" applyAlignment="1"/>
    <xf numFmtId="165" fontId="39" fillId="3" borderId="0" xfId="0" applyNumberFormat="1" applyFont="1" applyFill="1" applyAlignment="1">
      <alignment horizontal="left"/>
    </xf>
    <xf numFmtId="0" fontId="39" fillId="3" borderId="0" xfId="0" applyFont="1" applyFill="1" applyAlignment="1"/>
    <xf numFmtId="164" fontId="39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0" fontId="40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49" fontId="10" fillId="3" borderId="6" xfId="0" applyNumberFormat="1" applyFont="1" applyFill="1" applyBorder="1" applyAlignment="1" applyProtection="1">
      <alignment horizontal="center" wrapText="1"/>
    </xf>
    <xf numFmtId="0" fontId="3" fillId="3" borderId="3" xfId="0" quotePrefix="1" applyFont="1" applyFill="1" applyBorder="1" applyAlignment="1">
      <alignment horizontal="right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38" fillId="0" borderId="9" xfId="0" applyFont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8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0" fillId="3" borderId="0" xfId="0" applyFill="1" applyAlignment="1">
      <alignment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3" fillId="3" borderId="14" xfId="0" quotePrefix="1" applyFont="1" applyFill="1" applyBorder="1" applyAlignment="1">
      <alignment horizontal="right"/>
    </xf>
    <xf numFmtId="0" fontId="43" fillId="3" borderId="1" xfId="0" applyFont="1" applyFill="1" applyBorder="1" applyAlignment="1">
      <alignment horizontal="right" wrapText="1"/>
    </xf>
    <xf numFmtId="0" fontId="46" fillId="3" borderId="20" xfId="0" quotePrefix="1" applyFont="1" applyFill="1" applyBorder="1" applyAlignment="1">
      <alignment horizontal="right"/>
    </xf>
    <xf numFmtId="164" fontId="45" fillId="3" borderId="6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20" xfId="0" quotePrefix="1" applyFont="1" applyFill="1" applyBorder="1" applyAlignment="1">
      <alignment horizontal="right"/>
    </xf>
    <xf numFmtId="49" fontId="47" fillId="3" borderId="6" xfId="0" applyNumberFormat="1" applyFont="1" applyFill="1" applyBorder="1" applyAlignment="1" applyProtection="1">
      <alignment horizontal="left" wrapText="1"/>
      <protection locked="0" hidden="1"/>
    </xf>
    <xf numFmtId="49" fontId="47" fillId="3" borderId="6" xfId="0" applyNumberFormat="1" applyFont="1" applyFill="1" applyBorder="1" applyAlignment="1" applyProtection="1">
      <alignment wrapText="1"/>
      <protection locked="0" hidden="1"/>
    </xf>
    <xf numFmtId="0" fontId="47" fillId="3" borderId="14" xfId="0" quotePrefix="1" applyFont="1" applyFill="1" applyBorder="1" applyAlignment="1">
      <alignment horizontal="right"/>
    </xf>
    <xf numFmtId="0" fontId="47" fillId="3" borderId="1" xfId="0" quotePrefix="1" applyFont="1" applyFill="1" applyBorder="1" applyAlignment="1">
      <alignment horizontal="right"/>
    </xf>
    <xf numFmtId="0" fontId="47" fillId="3" borderId="20" xfId="0" quotePrefix="1" applyFont="1" applyFill="1" applyBorder="1" applyAlignment="1">
      <alignment horizontal="right"/>
    </xf>
    <xf numFmtId="0" fontId="47" fillId="3" borderId="6" xfId="0" applyNumberFormat="1" applyFont="1" applyFill="1" applyBorder="1" applyAlignment="1" applyProtection="1">
      <alignment horizontal="left" wrapText="1"/>
      <protection locked="0" hidden="1"/>
    </xf>
    <xf numFmtId="0" fontId="47" fillId="3" borderId="6" xfId="0" applyFont="1" applyFill="1" applyBorder="1" applyAlignment="1" applyProtection="1">
      <alignment horizontal="left" wrapText="1"/>
      <protection locked="0" hidden="1"/>
    </xf>
    <xf numFmtId="0" fontId="48" fillId="3" borderId="14" xfId="0" quotePrefix="1" applyFont="1" applyFill="1" applyBorder="1" applyAlignment="1">
      <alignment horizontal="right" wrapText="1"/>
    </xf>
    <xf numFmtId="0" fontId="49" fillId="3" borderId="1" xfId="0" quotePrefix="1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/>
    <xf numFmtId="49" fontId="49" fillId="3" borderId="1" xfId="0" applyNumberFormat="1" applyFont="1" applyFill="1" applyBorder="1" applyAlignment="1">
      <alignment horizontal="right"/>
    </xf>
    <xf numFmtId="49" fontId="49" fillId="3" borderId="20" xfId="0" applyNumberFormat="1" applyFont="1" applyFill="1" applyBorder="1" applyAlignment="1">
      <alignment horizontal="right"/>
    </xf>
    <xf numFmtId="0" fontId="48" fillId="3" borderId="1" xfId="0" quotePrefix="1" applyFont="1" applyFill="1" applyBorder="1" applyAlignment="1">
      <alignment horizontal="right"/>
    </xf>
    <xf numFmtId="0" fontId="48" fillId="3" borderId="20" xfId="0" quotePrefix="1" applyFont="1" applyFill="1" applyBorder="1" applyAlignment="1">
      <alignment horizontal="right"/>
    </xf>
    <xf numFmtId="0" fontId="46" fillId="3" borderId="20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right"/>
    </xf>
    <xf numFmtId="0" fontId="47" fillId="3" borderId="8" xfId="0" applyFont="1" applyFill="1" applyBorder="1" applyAlignment="1">
      <alignment horizontal="left" wrapText="1"/>
    </xf>
    <xf numFmtId="0" fontId="47" fillId="3" borderId="12" xfId="0" applyFont="1" applyFill="1" applyBorder="1" applyAlignment="1">
      <alignment horizontal="left" wrapText="1"/>
    </xf>
    <xf numFmtId="165" fontId="50" fillId="3" borderId="6" xfId="0" applyNumberFormat="1" applyFont="1" applyFill="1" applyBorder="1" applyAlignment="1"/>
    <xf numFmtId="0" fontId="43" fillId="3" borderId="1" xfId="0" quotePrefix="1" applyFont="1" applyFill="1" applyBorder="1" applyAlignment="1">
      <alignment horizontal="right"/>
    </xf>
    <xf numFmtId="164" fontId="47" fillId="3" borderId="6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0" fontId="55" fillId="3" borderId="20" xfId="0" applyFont="1" applyFill="1" applyBorder="1" applyAlignment="1">
      <alignment horizontal="right"/>
    </xf>
    <xf numFmtId="0" fontId="53" fillId="3" borderId="1" xfId="0" applyFont="1" applyFill="1" applyBorder="1" applyAlignment="1">
      <alignment horizontal="right"/>
    </xf>
    <xf numFmtId="0" fontId="47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164" fontId="18" fillId="3" borderId="0" xfId="0" applyNumberFormat="1" applyFont="1" applyFill="1" applyAlignment="1">
      <alignment horizontal="center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6" xfId="0" applyNumberFormat="1" applyFont="1" applyFill="1" applyBorder="1" applyAlignment="1"/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49" fontId="3" fillId="3" borderId="21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4" fillId="3" borderId="1" xfId="0" applyFont="1" applyFill="1" applyBorder="1" applyAlignment="1">
      <alignment horizontal="right"/>
    </xf>
    <xf numFmtId="0" fontId="44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49" fontId="47" fillId="3" borderId="1" xfId="0" applyNumberFormat="1" applyFont="1" applyFill="1" applyBorder="1" applyAlignment="1" applyProtection="1">
      <alignment horizontal="center" wrapText="1"/>
      <protection locked="0" hidden="1"/>
    </xf>
    <xf numFmtId="49" fontId="47" fillId="3" borderId="1" xfId="0" applyNumberFormat="1" applyFont="1" applyFill="1" applyBorder="1" applyAlignment="1" applyProtection="1">
      <alignment horizontal="center" wrapText="1"/>
    </xf>
    <xf numFmtId="49" fontId="47" fillId="3" borderId="1" xfId="0" applyNumberFormat="1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center"/>
    </xf>
    <xf numFmtId="0" fontId="48" fillId="3" borderId="1" xfId="0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49" fontId="48" fillId="3" borderId="1" xfId="0" applyNumberFormat="1" applyFont="1" applyFill="1" applyBorder="1" applyAlignment="1">
      <alignment horizontal="center" wrapText="1"/>
    </xf>
    <xf numFmtId="49" fontId="47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55" fillId="3" borderId="1" xfId="0" applyFont="1" applyFill="1" applyBorder="1" applyAlignment="1">
      <alignment horizontal="right"/>
    </xf>
    <xf numFmtId="0" fontId="55" fillId="3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2" fillId="3" borderId="12" xfId="0" applyFont="1" applyFill="1" applyBorder="1" applyAlignment="1">
      <alignment horizontal="left" wrapText="1"/>
    </xf>
    <xf numFmtId="49" fontId="47" fillId="3" borderId="12" xfId="0" applyNumberFormat="1" applyFont="1" applyFill="1" applyBorder="1" applyAlignment="1" applyProtection="1">
      <alignment horizontal="left" wrapText="1"/>
      <protection locked="0" hidden="1"/>
    </xf>
    <xf numFmtId="49" fontId="47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12" xfId="0" applyFont="1" applyFill="1" applyBorder="1" applyAlignment="1">
      <alignment wrapText="1"/>
    </xf>
    <xf numFmtId="49" fontId="47" fillId="3" borderId="12" xfId="0" applyNumberFormat="1" applyFont="1" applyFill="1" applyBorder="1" applyAlignment="1" applyProtection="1">
      <alignment wrapText="1"/>
    </xf>
    <xf numFmtId="49" fontId="47" fillId="3" borderId="12" xfId="0" applyNumberFormat="1" applyFont="1" applyFill="1" applyBorder="1" applyAlignment="1" applyProtection="1">
      <alignment vertical="center" wrapText="1"/>
      <protection locked="0" hidden="1"/>
    </xf>
    <xf numFmtId="0" fontId="47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12" xfId="0" applyFont="1" applyFill="1" applyBorder="1" applyAlignment="1">
      <alignment horizontal="left" vertical="center" wrapText="1"/>
    </xf>
    <xf numFmtId="0" fontId="47" fillId="3" borderId="12" xfId="0" applyNumberFormat="1" applyFont="1" applyFill="1" applyBorder="1" applyAlignment="1" applyProtection="1">
      <alignment horizontal="left" wrapText="1"/>
      <protection locked="0" hidden="1"/>
    </xf>
    <xf numFmtId="49" fontId="47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2" xfId="0" applyFont="1" applyFill="1" applyBorder="1" applyAlignment="1" applyProtection="1">
      <alignment horizontal="left" wrapText="1"/>
      <protection locked="0" hidden="1"/>
    </xf>
    <xf numFmtId="0" fontId="47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47" fillId="3" borderId="12" xfId="0" applyFont="1" applyFill="1" applyBorder="1" applyAlignment="1" applyProtection="1">
      <alignment vertical="center" wrapText="1"/>
      <protection locked="0" hidden="1"/>
    </xf>
    <xf numFmtId="0" fontId="47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47" fillId="3" borderId="12" xfId="0" applyFont="1" applyFill="1" applyBorder="1" applyAlignment="1" applyProtection="1">
      <alignment horizontal="left" vertical="center" wrapText="1"/>
      <protection locked="0" hidden="1"/>
    </xf>
    <xf numFmtId="0" fontId="47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47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47" fillId="0" borderId="12" xfId="0" applyFont="1" applyBorder="1" applyAlignment="1">
      <alignment wrapText="1"/>
    </xf>
    <xf numFmtId="0" fontId="47" fillId="3" borderId="12" xfId="0" applyFont="1" applyFill="1" applyBorder="1" applyAlignment="1"/>
    <xf numFmtId="0" fontId="47" fillId="3" borderId="12" xfId="0" applyNumberFormat="1" applyFont="1" applyFill="1" applyBorder="1" applyAlignment="1">
      <alignment horizontal="left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" fillId="3" borderId="25" xfId="0" applyFont="1" applyFill="1" applyBorder="1" applyAlignment="1">
      <alignment horizontal="center" wrapText="1"/>
    </xf>
    <xf numFmtId="0" fontId="4" fillId="3" borderId="2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4" fillId="3" borderId="20" xfId="0" applyFont="1" applyFill="1" applyBorder="1" applyAlignment="1">
      <alignment horizontal="right"/>
    </xf>
    <xf numFmtId="0" fontId="51" fillId="3" borderId="20" xfId="0" applyFont="1" applyFill="1" applyBorder="1" applyAlignment="1"/>
    <xf numFmtId="0" fontId="52" fillId="3" borderId="20" xfId="0" applyFont="1" applyFill="1" applyBorder="1" applyAlignment="1">
      <alignment horizontal="right"/>
    </xf>
    <xf numFmtId="0" fontId="48" fillId="3" borderId="20" xfId="0" applyFont="1" applyFill="1" applyBorder="1" applyAlignment="1">
      <alignment horizontal="right"/>
    </xf>
    <xf numFmtId="49" fontId="49" fillId="3" borderId="20" xfId="0" applyNumberFormat="1" applyFont="1" applyFill="1" applyBorder="1" applyAlignment="1">
      <alignment horizontal="right" wrapText="1"/>
    </xf>
    <xf numFmtId="0" fontId="52" fillId="3" borderId="20" xfId="0" applyFont="1" applyFill="1" applyBorder="1" applyAlignment="1"/>
    <xf numFmtId="0" fontId="49" fillId="3" borderId="20" xfId="0" applyFont="1" applyFill="1" applyBorder="1" applyAlignment="1"/>
    <xf numFmtId="0" fontId="3" fillId="3" borderId="20" xfId="0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47" fillId="3" borderId="20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right" wrapText="1"/>
    </xf>
    <xf numFmtId="49" fontId="3" fillId="3" borderId="31" xfId="0" applyNumberFormat="1" applyFont="1" applyFill="1" applyBorder="1" applyAlignment="1">
      <alignment horizontal="right"/>
    </xf>
    <xf numFmtId="49" fontId="47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38" fillId="3" borderId="9" xfId="0" applyFont="1" applyFill="1" applyBorder="1" applyAlignment="1">
      <alignment horizontal="center"/>
    </xf>
    <xf numFmtId="0" fontId="47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4" fillId="3" borderId="34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164" fontId="10" fillId="3" borderId="21" xfId="0" applyNumberFormat="1" applyFont="1" applyFill="1" applyBorder="1" applyAlignment="1">
      <alignment horizontal="right"/>
    </xf>
    <xf numFmtId="164" fontId="11" fillId="3" borderId="0" xfId="0" applyNumberFormat="1" applyFont="1" applyFill="1" applyAlignment="1"/>
    <xf numFmtId="0" fontId="11" fillId="3" borderId="0" xfId="0" applyFont="1" applyFill="1" applyAlignment="1">
      <alignment vertical="center"/>
    </xf>
    <xf numFmtId="0" fontId="9" fillId="3" borderId="20" xfId="0" quotePrefix="1" applyFont="1" applyFill="1" applyBorder="1" applyAlignment="1">
      <alignment horizontal="right"/>
    </xf>
    <xf numFmtId="49" fontId="47" fillId="3" borderId="3" xfId="0" applyNumberFormat="1" applyFont="1" applyFill="1" applyBorder="1" applyAlignment="1">
      <alignment horizontal="center"/>
    </xf>
    <xf numFmtId="0" fontId="2" fillId="3" borderId="0" xfId="0" applyFont="1" applyFill="1"/>
    <xf numFmtId="0" fontId="47" fillId="3" borderId="22" xfId="0" applyFont="1" applyFill="1" applyBorder="1" applyAlignment="1">
      <alignment horizontal="left" wrapText="1"/>
    </xf>
    <xf numFmtId="0" fontId="48" fillId="3" borderId="27" xfId="0" quotePrefix="1" applyFont="1" applyFill="1" applyBorder="1" applyAlignment="1">
      <alignment horizontal="right"/>
    </xf>
    <xf numFmtId="0" fontId="49" fillId="3" borderId="35" xfId="0" quotePrefix="1" applyFont="1" applyFill="1" applyBorder="1" applyAlignment="1">
      <alignment horizontal="right"/>
    </xf>
    <xf numFmtId="49" fontId="47" fillId="3" borderId="35" xfId="0" applyNumberFormat="1" applyFont="1" applyFill="1" applyBorder="1" applyAlignment="1" applyProtection="1">
      <alignment horizontal="center" wrapText="1"/>
      <protection locked="0" hidden="1"/>
    </xf>
    <xf numFmtId="0" fontId="49" fillId="3" borderId="28" xfId="0" quotePrefix="1" applyFont="1" applyFill="1" applyBorder="1" applyAlignment="1">
      <alignment horizontal="right"/>
    </xf>
    <xf numFmtId="164" fontId="50" fillId="3" borderId="13" xfId="0" applyNumberFormat="1" applyFont="1" applyFill="1" applyBorder="1" applyAlignment="1">
      <alignment horizontal="right"/>
    </xf>
    <xf numFmtId="0" fontId="42" fillId="3" borderId="18" xfId="0" applyFont="1" applyFill="1" applyBorder="1" applyAlignment="1">
      <alignment horizontal="left" wrapText="1"/>
    </xf>
    <xf numFmtId="0" fontId="49" fillId="3" borderId="16" xfId="0" applyFont="1" applyFill="1" applyBorder="1" applyAlignment="1">
      <alignment horizontal="right"/>
    </xf>
    <xf numFmtId="0" fontId="49" fillId="3" borderId="17" xfId="0" applyFont="1" applyFill="1" applyBorder="1" applyAlignment="1">
      <alignment horizontal="right"/>
    </xf>
    <xf numFmtId="0" fontId="49" fillId="3" borderId="17" xfId="0" applyFont="1" applyFill="1" applyBorder="1" applyAlignment="1">
      <alignment horizontal="center"/>
    </xf>
    <xf numFmtId="164" fontId="45" fillId="3" borderId="19" xfId="0" applyNumberFormat="1" applyFont="1" applyFill="1" applyBorder="1" applyAlignment="1">
      <alignment horizontal="right"/>
    </xf>
    <xf numFmtId="164" fontId="45" fillId="3" borderId="7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vertical="center" wrapText="1"/>
    </xf>
    <xf numFmtId="0" fontId="42" fillId="3" borderId="6" xfId="0" applyFont="1" applyFill="1" applyBorder="1" applyAlignment="1">
      <alignment horizontal="left" wrapText="1"/>
    </xf>
    <xf numFmtId="0" fontId="47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0" fillId="3" borderId="0" xfId="0" applyFont="1" applyFill="1"/>
    <xf numFmtId="49" fontId="47" fillId="3" borderId="12" xfId="0" applyNumberFormat="1" applyFont="1" applyFill="1" applyBorder="1" applyAlignment="1" applyProtection="1">
      <alignment horizontal="center" wrapText="1"/>
      <protection locked="0" hidden="1"/>
    </xf>
    <xf numFmtId="49" fontId="47" fillId="3" borderId="20" xfId="0" applyNumberFormat="1" applyFont="1" applyFill="1" applyBorder="1" applyAlignment="1">
      <alignment horizontal="center"/>
    </xf>
    <xf numFmtId="49" fontId="10" fillId="3" borderId="14" xfId="0" applyNumberFormat="1" applyFont="1" applyFill="1" applyBorder="1"/>
    <xf numFmtId="49" fontId="10" fillId="3" borderId="12" xfId="0" applyNumberFormat="1" applyFont="1" applyFill="1" applyBorder="1" applyAlignment="1">
      <alignment wrapText="1"/>
    </xf>
    <xf numFmtId="164" fontId="12" fillId="3" borderId="2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164" fontId="12" fillId="3" borderId="7" xfId="0" applyNumberFormat="1" applyFont="1" applyFill="1" applyBorder="1" applyAlignment="1">
      <alignment horizontal="right" wrapText="1"/>
    </xf>
    <xf numFmtId="0" fontId="5" fillId="3" borderId="3" xfId="0" applyFont="1" applyFill="1" applyBorder="1"/>
    <xf numFmtId="0" fontId="49" fillId="3" borderId="3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/>
    <xf numFmtId="0" fontId="49" fillId="3" borderId="3" xfId="0" quotePrefix="1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12" fillId="3" borderId="3" xfId="0" applyFont="1" applyFill="1" applyBorder="1" applyAlignment="1">
      <alignment horizontal="right"/>
    </xf>
    <xf numFmtId="49" fontId="10" fillId="3" borderId="3" xfId="0" applyNumberFormat="1" applyFont="1" applyFill="1" applyBorder="1" applyAlignment="1">
      <alignment horizontal="right"/>
    </xf>
    <xf numFmtId="0" fontId="4" fillId="3" borderId="3" xfId="0" quotePrefix="1" applyFont="1" applyFill="1" applyBorder="1" applyAlignment="1">
      <alignment horizontal="right"/>
    </xf>
    <xf numFmtId="0" fontId="3" fillId="3" borderId="3" xfId="0" applyFont="1" applyFill="1" applyBorder="1" applyAlignment="1"/>
    <xf numFmtId="0" fontId="9" fillId="3" borderId="3" xfId="0" applyFont="1" applyFill="1" applyBorder="1" applyAlignment="1">
      <alignment horizontal="right"/>
    </xf>
    <xf numFmtId="0" fontId="13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49" fontId="49" fillId="3" borderId="3" xfId="0" applyNumberFormat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49" fontId="4" fillId="3" borderId="3" xfId="0" applyNumberFormat="1" applyFont="1" applyFill="1" applyBorder="1" applyAlignment="1">
      <alignment horizontal="right"/>
    </xf>
    <xf numFmtId="164" fontId="12" fillId="3" borderId="36" xfId="0" applyNumberFormat="1" applyFont="1" applyFill="1" applyBorder="1" applyAlignment="1">
      <alignment horizontal="right"/>
    </xf>
    <xf numFmtId="165" fontId="3" fillId="3" borderId="21" xfId="0" quotePrefix="1" applyNumberFormat="1" applyFont="1" applyFill="1" applyBorder="1" applyAlignment="1">
      <alignment horizontal="right"/>
    </xf>
    <xf numFmtId="165" fontId="10" fillId="3" borderId="21" xfId="0" applyNumberFormat="1" applyFont="1" applyFill="1" applyBorder="1" applyAlignment="1">
      <alignment horizontal="right"/>
    </xf>
    <xf numFmtId="164" fontId="3" fillId="3" borderId="21" xfId="0" quotePrefix="1" applyNumberFormat="1" applyFont="1" applyFill="1" applyBorder="1" applyAlignment="1">
      <alignment horizontal="right"/>
    </xf>
    <xf numFmtId="164" fontId="10" fillId="3" borderId="30" xfId="0" applyNumberFormat="1" applyFont="1" applyFill="1" applyBorder="1" applyAlignment="1">
      <alignment horizontal="right"/>
    </xf>
    <xf numFmtId="164" fontId="10" fillId="3" borderId="29" xfId="0" applyNumberFormat="1" applyFont="1" applyFill="1" applyBorder="1" applyAlignment="1">
      <alignment horizontal="right"/>
    </xf>
    <xf numFmtId="164" fontId="3" fillId="3" borderId="21" xfId="0" quotePrefix="1" applyNumberFormat="1" applyFont="1" applyFill="1" applyBorder="1" applyAlignment="1">
      <alignment horizontal="right" wrapText="1"/>
    </xf>
    <xf numFmtId="164" fontId="10" fillId="3" borderId="37" xfId="0" applyNumberFormat="1" applyFont="1" applyFill="1" applyBorder="1" applyAlignment="1">
      <alignment horizontal="right"/>
    </xf>
    <xf numFmtId="164" fontId="12" fillId="3" borderId="31" xfId="0" applyNumberFormat="1" applyFont="1" applyFill="1" applyBorder="1" applyAlignment="1">
      <alignment horizontal="right" wrapText="1"/>
    </xf>
    <xf numFmtId="49" fontId="10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wrapText="1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 applyProtection="1">
      <alignment vertical="center" wrapText="1"/>
      <protection locked="0" hidden="1"/>
    </xf>
    <xf numFmtId="0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NumberFormat="1" applyFont="1" applyFill="1" applyBorder="1" applyAlignment="1" applyProtection="1">
      <alignment wrapText="1"/>
      <protection locked="0" hidden="1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10" fillId="3" borderId="12" xfId="0" applyNumberFormat="1" applyFont="1" applyFill="1" applyBorder="1" applyAlignment="1" applyProtection="1">
      <alignment vertical="center" wrapText="1"/>
      <protection locked="0" hidden="1"/>
    </xf>
    <xf numFmtId="49" fontId="10" fillId="3" borderId="12" xfId="0" applyNumberFormat="1" applyFont="1" applyFill="1" applyBorder="1" applyAlignment="1" applyProtection="1">
      <alignment wrapText="1"/>
    </xf>
    <xf numFmtId="0" fontId="47" fillId="3" borderId="3" xfId="0" quotePrefix="1" applyFont="1" applyFill="1" applyBorder="1" applyAlignment="1">
      <alignment horizontal="right"/>
    </xf>
    <xf numFmtId="49" fontId="12" fillId="3" borderId="5" xfId="0" applyNumberFormat="1" applyFont="1" applyFill="1" applyBorder="1" applyAlignment="1" applyProtection="1">
      <alignment horizontal="center" wrapText="1"/>
      <protection locked="0" hidden="1"/>
    </xf>
    <xf numFmtId="49" fontId="47" fillId="3" borderId="6" xfId="0" applyNumberFormat="1" applyFont="1" applyFill="1" applyBorder="1" applyAlignment="1">
      <alignment horizontal="center"/>
    </xf>
    <xf numFmtId="49" fontId="47" fillId="3" borderId="6" xfId="0" applyNumberFormat="1" applyFont="1" applyFill="1" applyBorder="1" applyAlignment="1" applyProtection="1">
      <alignment horizontal="center" wrapText="1"/>
    </xf>
    <xf numFmtId="49" fontId="4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5" xfId="0" applyNumberFormat="1" applyFont="1" applyFill="1" applyBorder="1" applyAlignment="1" applyProtection="1">
      <alignment wrapText="1"/>
      <protection locked="0" hidden="1"/>
    </xf>
    <xf numFmtId="0" fontId="47" fillId="3" borderId="6" xfId="0" applyFont="1" applyFill="1" applyBorder="1" applyAlignment="1">
      <alignment wrapText="1"/>
    </xf>
    <xf numFmtId="0" fontId="47" fillId="3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wrapText="1"/>
    </xf>
    <xf numFmtId="0" fontId="47" fillId="3" borderId="6" xfId="0" applyNumberFormat="1" applyFont="1" applyFill="1" applyBorder="1" applyAlignment="1">
      <alignment horizontal="left" wrapText="1"/>
    </xf>
    <xf numFmtId="49" fontId="10" fillId="3" borderId="6" xfId="0" applyNumberFormat="1" applyFont="1" applyFill="1" applyBorder="1"/>
    <xf numFmtId="49" fontId="10" fillId="3" borderId="6" xfId="0" applyNumberFormat="1" applyFont="1" applyFill="1" applyBorder="1" applyAlignment="1">
      <alignment wrapText="1"/>
    </xf>
    <xf numFmtId="0" fontId="12" fillId="3" borderId="12" xfId="0" applyFont="1" applyFill="1" applyBorder="1" applyAlignment="1">
      <alignment wrapText="1"/>
    </xf>
    <xf numFmtId="0" fontId="10" fillId="3" borderId="12" xfId="0" applyFont="1" applyFill="1" applyBorder="1" applyAlignment="1"/>
    <xf numFmtId="0" fontId="10" fillId="0" borderId="12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10" fillId="4" borderId="12" xfId="0" applyFont="1" applyFill="1" applyBorder="1" applyAlignment="1">
      <alignment wrapText="1"/>
    </xf>
    <xf numFmtId="0" fontId="10" fillId="0" borderId="12" xfId="0" applyFont="1" applyBorder="1" applyAlignment="1">
      <alignment horizontal="left" wrapText="1"/>
    </xf>
    <xf numFmtId="49" fontId="10" fillId="3" borderId="12" xfId="0" applyNumberFormat="1" applyFont="1" applyFill="1" applyBorder="1"/>
    <xf numFmtId="0" fontId="10" fillId="3" borderId="12" xfId="0" applyNumberFormat="1" applyFont="1" applyFill="1" applyBorder="1" applyAlignment="1" applyProtection="1">
      <alignment wrapText="1"/>
    </xf>
    <xf numFmtId="0" fontId="38" fillId="0" borderId="12" xfId="0" applyFont="1" applyBorder="1" applyAlignment="1">
      <alignment wrapText="1"/>
    </xf>
    <xf numFmtId="0" fontId="3" fillId="3" borderId="14" xfId="0" quotePrefix="1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0" fontId="49" fillId="3" borderId="14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49" fontId="3" fillId="3" borderId="20" xfId="0" applyNumberFormat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5" fillId="3" borderId="20" xfId="0" applyFont="1" applyFill="1" applyBorder="1" applyAlignment="1">
      <alignment horizontal="right"/>
    </xf>
    <xf numFmtId="0" fontId="9" fillId="3" borderId="20" xfId="0" applyFont="1" applyFill="1" applyBorder="1" applyAlignment="1">
      <alignment horizontal="right"/>
    </xf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49" fontId="3" fillId="3" borderId="20" xfId="0" applyNumberFormat="1" applyFont="1" applyFill="1" applyBorder="1" applyAlignment="1">
      <alignment horizontal="right" wrapText="1"/>
    </xf>
    <xf numFmtId="0" fontId="13" fillId="3" borderId="20" xfId="0" applyFont="1" applyFill="1" applyBorder="1" applyAlignment="1">
      <alignment horizontal="right"/>
    </xf>
    <xf numFmtId="0" fontId="49" fillId="3" borderId="14" xfId="0" quotePrefix="1" applyFont="1" applyFill="1" applyBorder="1" applyAlignment="1">
      <alignment horizontal="right" wrapText="1"/>
    </xf>
    <xf numFmtId="49" fontId="49" fillId="3" borderId="14" xfId="0" applyNumberFormat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10" fillId="3" borderId="20" xfId="0" quotePrefix="1" applyFont="1" applyFill="1" applyBorder="1" applyAlignment="1">
      <alignment horizontal="right"/>
    </xf>
    <xf numFmtId="0" fontId="5" fillId="3" borderId="20" xfId="0" applyFont="1" applyFill="1" applyBorder="1" applyAlignment="1"/>
    <xf numFmtId="0" fontId="3" fillId="2" borderId="14" xfId="0" quotePrefix="1" applyFont="1" applyFill="1" applyBorder="1" applyAlignment="1">
      <alignment horizontal="right"/>
    </xf>
    <xf numFmtId="49" fontId="3" fillId="2" borderId="20" xfId="0" applyNumberFormat="1" applyFont="1" applyFill="1" applyBorder="1" applyAlignment="1">
      <alignment horizontal="right"/>
    </xf>
    <xf numFmtId="0" fontId="0" fillId="3" borderId="20" xfId="0" applyFont="1" applyFill="1" applyBorder="1" applyAlignment="1"/>
    <xf numFmtId="0" fontId="3" fillId="3" borderId="14" xfId="0" applyFont="1" applyFill="1" applyBorder="1" applyAlignment="1">
      <alignment horizontal="right"/>
    </xf>
    <xf numFmtId="0" fontId="3" fillId="3" borderId="20" xfId="0" applyFont="1" applyFill="1" applyBorder="1" applyAlignment="1"/>
    <xf numFmtId="0" fontId="49" fillId="3" borderId="14" xfId="0" applyFont="1" applyFill="1" applyBorder="1" applyAlignment="1">
      <alignment horizontal="right"/>
    </xf>
    <xf numFmtId="0" fontId="0" fillId="3" borderId="20" xfId="0" applyFont="1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20" xfId="0" quotePrefix="1" applyFont="1" applyFill="1" applyBorder="1" applyAlignment="1">
      <alignment horizontal="right"/>
    </xf>
    <xf numFmtId="165" fontId="34" fillId="3" borderId="19" xfId="0" applyNumberFormat="1" applyFont="1" applyFill="1" applyBorder="1" applyAlignment="1">
      <alignment horizontal="center" vertical="center" wrapText="1"/>
    </xf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36" fillId="3" borderId="0" xfId="0" applyFont="1" applyFill="1" applyAlignment="1">
      <alignment horizontal="center" vertical="center" wrapText="1"/>
    </xf>
    <xf numFmtId="0" fontId="37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1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1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1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0" fillId="3" borderId="0" xfId="0" applyFont="1" applyFill="1" applyAlignment="1">
      <alignment horizontal="left" vertical="center"/>
    </xf>
    <xf numFmtId="0" fontId="5" fillId="0" borderId="0" xfId="0" applyFont="1" applyAlignment="1">
      <alignment vertical="center"/>
    </xf>
    <xf numFmtId="0" fontId="7" fillId="3" borderId="39" xfId="0" applyFont="1" applyFill="1" applyBorder="1" applyAlignment="1">
      <alignment horizontal="center"/>
    </xf>
    <xf numFmtId="0" fontId="12" fillId="3" borderId="40" xfId="0" applyFont="1" applyFill="1" applyBorder="1" applyAlignment="1">
      <alignment wrapText="1"/>
    </xf>
    <xf numFmtId="0" fontId="3" fillId="3" borderId="41" xfId="0" applyFont="1" applyFill="1" applyBorder="1" applyAlignment="1">
      <alignment horizontal="right"/>
    </xf>
    <xf numFmtId="164" fontId="20" fillId="3" borderId="42" xfId="0" applyNumberFormat="1" applyFont="1" applyFill="1" applyBorder="1" applyAlignment="1">
      <alignment horizontal="right"/>
    </xf>
    <xf numFmtId="164" fontId="20" fillId="3" borderId="43" xfId="0" applyNumberFormat="1" applyFont="1" applyFill="1" applyBorder="1" applyAlignment="1">
      <alignment vertical="center"/>
    </xf>
    <xf numFmtId="164" fontId="20" fillId="3" borderId="37" xfId="0" applyNumberFormat="1" applyFont="1" applyFill="1" applyBorder="1" applyAlignment="1">
      <alignment vertical="center"/>
    </xf>
    <xf numFmtId="164" fontId="20" fillId="3" borderId="26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4" fontId="20" fillId="3" borderId="20" xfId="0" applyNumberFormat="1" applyFont="1" applyFill="1" applyBorder="1" applyAlignment="1">
      <alignment horizontal="right"/>
    </xf>
    <xf numFmtId="164" fontId="32" fillId="3" borderId="20" xfId="0" quotePrefix="1" applyNumberFormat="1" applyFont="1" applyFill="1" applyBorder="1" applyAlignment="1">
      <alignment horizontal="right"/>
    </xf>
    <xf numFmtId="165" fontId="19" fillId="3" borderId="20" xfId="0" applyNumberFormat="1" applyFont="1" applyFill="1" applyBorder="1" applyAlignment="1">
      <alignment horizontal="right"/>
    </xf>
    <xf numFmtId="164" fontId="50" fillId="3" borderId="20" xfId="0" applyNumberFormat="1" applyFont="1" applyFill="1" applyBorder="1" applyAlignment="1">
      <alignment horizontal="right"/>
    </xf>
    <xf numFmtId="164" fontId="33" fillId="3" borderId="20" xfId="0" applyNumberFormat="1" applyFont="1" applyFill="1" applyBorder="1" applyAlignment="1">
      <alignment horizontal="right"/>
    </xf>
    <xf numFmtId="164" fontId="19" fillId="0" borderId="20" xfId="0" applyNumberFormat="1" applyFont="1" applyFill="1" applyBorder="1" applyAlignment="1">
      <alignment horizontal="right"/>
    </xf>
    <xf numFmtId="164" fontId="19" fillId="3" borderId="45" xfId="0" applyNumberFormat="1" applyFont="1" applyFill="1" applyBorder="1" applyAlignment="1">
      <alignment horizontal="right"/>
    </xf>
    <xf numFmtId="0" fontId="12" fillId="3" borderId="18" xfId="0" applyFont="1" applyFill="1" applyBorder="1" applyAlignment="1">
      <alignment horizontal="center" vertical="center"/>
    </xf>
    <xf numFmtId="0" fontId="10" fillId="3" borderId="48" xfId="0" applyFont="1" applyFill="1" applyBorder="1" applyAlignment="1">
      <alignment horizontal="center"/>
    </xf>
    <xf numFmtId="0" fontId="12" fillId="3" borderId="33" xfId="0" applyFont="1" applyFill="1" applyBorder="1" applyAlignment="1">
      <alignment wrapText="1"/>
    </xf>
    <xf numFmtId="0" fontId="10" fillId="3" borderId="49" xfId="0" applyFont="1" applyFill="1" applyBorder="1" applyAlignment="1">
      <alignment horizontal="left" wrapText="1"/>
    </xf>
    <xf numFmtId="0" fontId="35" fillId="3" borderId="16" xfId="0" applyFont="1" applyFill="1" applyBorder="1" applyAlignment="1">
      <alignment horizontal="center" vertical="center"/>
    </xf>
    <xf numFmtId="0" fontId="35" fillId="3" borderId="19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/>
    </xf>
    <xf numFmtId="0" fontId="17" fillId="3" borderId="25" xfId="0" applyFont="1" applyFill="1" applyBorder="1" applyAlignment="1">
      <alignment horizontal="right" wrapText="1"/>
    </xf>
    <xf numFmtId="0" fontId="4" fillId="3" borderId="26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9" fillId="3" borderId="44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3" fillId="3" borderId="42" xfId="0" applyFont="1" applyFill="1" applyBorder="1" applyAlignment="1">
      <alignment horizontal="right"/>
    </xf>
    <xf numFmtId="164" fontId="34" fillId="3" borderId="50" xfId="0" applyNumberFormat="1" applyFont="1" applyFill="1" applyBorder="1" applyAlignment="1">
      <alignment horizontal="center" vertical="center" wrapText="1"/>
    </xf>
    <xf numFmtId="3" fontId="7" fillId="3" borderId="51" xfId="0" applyNumberFormat="1" applyFont="1" applyFill="1" applyBorder="1" applyAlignment="1">
      <alignment horizontal="center"/>
    </xf>
    <xf numFmtId="164" fontId="20" fillId="3" borderId="46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20" fillId="3" borderId="2" xfId="0" applyNumberFormat="1" applyFont="1" applyFill="1" applyBorder="1" applyAlignment="1">
      <alignment horizontal="right"/>
    </xf>
    <xf numFmtId="164" fontId="50" fillId="3" borderId="2" xfId="0" applyNumberFormat="1" applyFont="1" applyFill="1" applyBorder="1" applyAlignment="1">
      <alignment horizontal="right"/>
    </xf>
    <xf numFmtId="164" fontId="32" fillId="3" borderId="2" xfId="0" quotePrefix="1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/>
    </xf>
    <xf numFmtId="164" fontId="19" fillId="0" borderId="2" xfId="0" applyNumberFormat="1" applyFont="1" applyFill="1" applyBorder="1" applyAlignment="1">
      <alignment horizontal="right"/>
    </xf>
    <xf numFmtId="164" fontId="19" fillId="3" borderId="47" xfId="0" applyNumberFormat="1" applyFont="1" applyFill="1" applyBorder="1" applyAlignment="1">
      <alignment horizontal="right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right"/>
    </xf>
    <xf numFmtId="49" fontId="10" fillId="3" borderId="14" xfId="0" applyNumberFormat="1" applyFont="1" applyFill="1" applyBorder="1" applyAlignment="1" applyProtection="1">
      <alignment horizontal="center" wrapText="1"/>
      <protection locked="0" hidden="1"/>
    </xf>
    <xf numFmtId="0" fontId="0" fillId="3" borderId="14" xfId="0" applyFont="1" applyFill="1" applyBorder="1" applyAlignment="1"/>
    <xf numFmtId="49" fontId="10" fillId="3" borderId="14" xfId="0" applyNumberFormat="1" applyFont="1" applyFill="1" applyBorder="1" applyAlignment="1">
      <alignment horizontal="center"/>
    </xf>
    <xf numFmtId="0" fontId="3" fillId="3" borderId="14" xfId="0" quotePrefix="1" applyFont="1" applyFill="1" applyBorder="1" applyAlignment="1">
      <alignment horizontal="center"/>
    </xf>
    <xf numFmtId="0" fontId="49" fillId="3" borderId="14" xfId="0" applyFont="1" applyFill="1" applyBorder="1" applyAlignment="1">
      <alignment horizontal="center"/>
    </xf>
    <xf numFmtId="49" fontId="47" fillId="3" borderId="14" xfId="0" applyNumberFormat="1" applyFont="1" applyFill="1" applyBorder="1" applyAlignment="1" applyProtection="1">
      <alignment horizontal="center" wrapText="1"/>
      <protection locked="0" hidden="1"/>
    </xf>
    <xf numFmtId="49" fontId="47" fillId="3" borderId="14" xfId="0" applyNumberFormat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49" fontId="9" fillId="3" borderId="14" xfId="0" applyNumberFormat="1" applyFont="1" applyFill="1" applyBorder="1" applyAlignment="1">
      <alignment horizontal="center" wrapText="1"/>
    </xf>
    <xf numFmtId="0" fontId="38" fillId="0" borderId="14" xfId="0" applyFont="1" applyBorder="1" applyAlignment="1">
      <alignment horizontal="center"/>
    </xf>
    <xf numFmtId="0" fontId="47" fillId="3" borderId="14" xfId="0" applyFont="1" applyFill="1" applyBorder="1" applyAlignment="1">
      <alignment horizontal="center"/>
    </xf>
    <xf numFmtId="49" fontId="10" fillId="3" borderId="14" xfId="0" applyNumberFormat="1" applyFont="1" applyFill="1" applyBorder="1" applyAlignment="1" applyProtection="1">
      <alignment horizontal="center" wrapText="1"/>
    </xf>
    <xf numFmtId="49" fontId="47" fillId="3" borderId="14" xfId="0" applyNumberFormat="1" applyFont="1" applyFill="1" applyBorder="1" applyAlignment="1" applyProtection="1">
      <alignment horizontal="center" wrapText="1"/>
    </xf>
    <xf numFmtId="49" fontId="10" fillId="3" borderId="44" xfId="0" applyNumberFormat="1" applyFont="1" applyFill="1" applyBorder="1" applyAlignment="1" applyProtection="1">
      <alignment horizontal="center" wrapText="1"/>
      <protection locked="0" hidden="1"/>
    </xf>
    <xf numFmtId="0" fontId="3" fillId="3" borderId="41" xfId="0" applyFont="1" applyFill="1" applyBorder="1" applyAlignment="1">
      <alignment horizontal="center"/>
    </xf>
    <xf numFmtId="164" fontId="34" fillId="3" borderId="16" xfId="0" applyNumberFormat="1" applyFont="1" applyFill="1" applyBorder="1" applyAlignment="1">
      <alignment horizontal="center" vertical="center" wrapText="1"/>
    </xf>
    <xf numFmtId="3" fontId="7" fillId="3" borderId="38" xfId="0" applyNumberFormat="1" applyFont="1" applyFill="1" applyBorder="1" applyAlignment="1">
      <alignment horizontal="center"/>
    </xf>
    <xf numFmtId="164" fontId="20" fillId="3" borderId="25" xfId="0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164" fontId="20" fillId="3" borderId="14" xfId="0" applyNumberFormat="1" applyFont="1" applyFill="1" applyBorder="1" applyAlignment="1">
      <alignment horizontal="right"/>
    </xf>
    <xf numFmtId="164" fontId="50" fillId="3" borderId="14" xfId="0" applyNumberFormat="1" applyFont="1" applyFill="1" applyBorder="1" applyAlignment="1">
      <alignment horizontal="right"/>
    </xf>
    <xf numFmtId="164" fontId="32" fillId="3" borderId="14" xfId="0" quotePrefix="1" applyNumberFormat="1" applyFont="1" applyFill="1" applyBorder="1" applyAlignment="1">
      <alignment horizontal="right"/>
    </xf>
    <xf numFmtId="164" fontId="3" fillId="3" borderId="14" xfId="0" quotePrefix="1" applyNumberFormat="1" applyFont="1" applyFill="1" applyBorder="1" applyAlignment="1">
      <alignment horizontal="right"/>
    </xf>
    <xf numFmtId="164" fontId="19" fillId="0" borderId="14" xfId="0" applyNumberFormat="1" applyFont="1" applyFill="1" applyBorder="1" applyAlignment="1">
      <alignment horizontal="right"/>
    </xf>
    <xf numFmtId="164" fontId="19" fillId="3" borderId="44" xfId="0" applyNumberFormat="1" applyFont="1" applyFill="1" applyBorder="1" applyAlignment="1">
      <alignment horizontal="right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5"/>
  <sheetViews>
    <sheetView tabSelected="1" view="pageBreakPreview" topLeftCell="A556" zoomScale="87" zoomScaleNormal="100" zoomScaleSheetLayoutView="87" zoomScalePageLayoutView="80" workbookViewId="0">
      <selection activeCell="A353" sqref="A353:XFD353"/>
    </sheetView>
  </sheetViews>
  <sheetFormatPr defaultColWidth="8.85546875" defaultRowHeight="16.5" x14ac:dyDescent="0.25"/>
  <cols>
    <col min="1" max="1" width="102.85546875" style="10" customWidth="1"/>
    <col min="2" max="3" width="5.42578125" style="12" customWidth="1"/>
    <col min="4" max="4" width="16" style="18" customWidth="1"/>
    <col min="5" max="5" width="6.42578125" style="12" customWidth="1"/>
    <col min="6" max="6" width="15.140625" style="22" customWidth="1"/>
    <col min="7" max="7" width="16.5703125" style="11" customWidth="1"/>
    <col min="8" max="8" width="15.140625" style="22" customWidth="1"/>
    <col min="9" max="9" width="16.5703125" style="11" customWidth="1"/>
    <col min="10" max="10" width="15.28515625" style="115" customWidth="1"/>
    <col min="11" max="11" width="16.7109375" style="115" customWidth="1"/>
    <col min="12" max="12" width="8.85546875" style="115"/>
    <col min="13" max="13" width="10.140625" style="115" bestFit="1" customWidth="1"/>
    <col min="14" max="14" width="13.28515625" style="115" customWidth="1"/>
    <col min="15" max="16" width="11.85546875" style="115" bestFit="1" customWidth="1"/>
    <col min="17" max="17" width="13.42578125" style="115" customWidth="1"/>
    <col min="18" max="16384" width="8.85546875" style="115"/>
  </cols>
  <sheetData>
    <row r="1" spans="1:15" ht="26.25" customHeight="1" x14ac:dyDescent="0.25">
      <c r="B1" s="8"/>
      <c r="C1" s="8"/>
      <c r="F1" s="215"/>
      <c r="G1" s="467"/>
      <c r="H1" s="467"/>
      <c r="I1" s="634" t="s">
        <v>684</v>
      </c>
      <c r="J1" s="635"/>
      <c r="K1" s="635"/>
    </row>
    <row r="2" spans="1:15" ht="111" customHeight="1" x14ac:dyDescent="0.25">
      <c r="B2" s="8"/>
      <c r="C2" s="8"/>
      <c r="F2" s="205"/>
      <c r="G2" s="378"/>
      <c r="H2" s="449"/>
      <c r="I2" s="595" t="s">
        <v>779</v>
      </c>
      <c r="J2" s="596"/>
      <c r="K2" s="596"/>
    </row>
    <row r="3" spans="1:15" ht="6" customHeight="1" x14ac:dyDescent="0.25">
      <c r="B3" s="8"/>
      <c r="C3" s="8"/>
      <c r="F3" s="154"/>
      <c r="G3" s="601"/>
      <c r="H3" s="602"/>
      <c r="I3" s="602"/>
      <c r="J3" s="602"/>
      <c r="K3" s="602"/>
    </row>
    <row r="4" spans="1:15" ht="9" customHeight="1" x14ac:dyDescent="0.25">
      <c r="B4" s="8"/>
      <c r="C4" s="8"/>
      <c r="F4" s="301"/>
      <c r="G4" s="302"/>
      <c r="H4" s="302"/>
      <c r="I4" s="302"/>
      <c r="J4" s="38"/>
    </row>
    <row r="5" spans="1:15" ht="15.75" hidden="1" x14ac:dyDescent="0.25">
      <c r="B5" s="8"/>
      <c r="C5" s="8"/>
      <c r="F5" s="301"/>
      <c r="G5" s="302"/>
      <c r="H5" s="302"/>
      <c r="I5" s="302"/>
      <c r="J5" s="38"/>
    </row>
    <row r="6" spans="1:15" ht="15.75" hidden="1" x14ac:dyDescent="0.25">
      <c r="B6" s="8"/>
      <c r="C6" s="8"/>
      <c r="F6" s="301"/>
      <c r="G6" s="302"/>
      <c r="H6" s="302"/>
      <c r="I6" s="302"/>
      <c r="J6" s="38"/>
    </row>
    <row r="7" spans="1:15" ht="116.45" customHeight="1" x14ac:dyDescent="0.2">
      <c r="A7" s="597" t="s">
        <v>775</v>
      </c>
      <c r="B7" s="598"/>
      <c r="C7" s="598"/>
      <c r="D7" s="598"/>
      <c r="E7" s="598"/>
      <c r="F7" s="599"/>
      <c r="G7" s="599"/>
      <c r="H7" s="599"/>
      <c r="I7" s="599"/>
      <c r="J7" s="600"/>
      <c r="K7" s="600"/>
    </row>
    <row r="8" spans="1:15" ht="22.9" customHeight="1" thickBot="1" x14ac:dyDescent="0.3">
      <c r="K8" s="11" t="s">
        <v>143</v>
      </c>
    </row>
    <row r="9" spans="1:15" ht="88.9" customHeight="1" thickBot="1" x14ac:dyDescent="0.25">
      <c r="A9" s="651" t="s">
        <v>70</v>
      </c>
      <c r="B9" s="655" t="s">
        <v>0</v>
      </c>
      <c r="C9" s="656" t="s">
        <v>20</v>
      </c>
      <c r="D9" s="655" t="s">
        <v>1</v>
      </c>
      <c r="E9" s="656" t="s">
        <v>60</v>
      </c>
      <c r="F9" s="694" t="s">
        <v>569</v>
      </c>
      <c r="G9" s="594" t="s">
        <v>554</v>
      </c>
      <c r="H9" s="694" t="s">
        <v>596</v>
      </c>
      <c r="I9" s="594" t="s">
        <v>554</v>
      </c>
      <c r="J9" s="664" t="s">
        <v>686</v>
      </c>
      <c r="K9" s="594" t="s">
        <v>554</v>
      </c>
    </row>
    <row r="10" spans="1:15" thickBot="1" x14ac:dyDescent="0.3">
      <c r="A10" s="652">
        <v>1</v>
      </c>
      <c r="B10" s="657">
        <v>2</v>
      </c>
      <c r="C10" s="636">
        <v>3</v>
      </c>
      <c r="D10" s="657">
        <v>4</v>
      </c>
      <c r="E10" s="636">
        <v>5</v>
      </c>
      <c r="F10" s="695">
        <v>6</v>
      </c>
      <c r="G10" s="636">
        <v>7</v>
      </c>
      <c r="H10" s="695">
        <v>8</v>
      </c>
      <c r="I10" s="636">
        <v>9</v>
      </c>
      <c r="J10" s="665">
        <v>10</v>
      </c>
      <c r="K10" s="636">
        <v>11</v>
      </c>
    </row>
    <row r="11" spans="1:15" s="124" customFormat="1" ht="18.75" customHeight="1" x14ac:dyDescent="0.25">
      <c r="A11" s="653" t="s">
        <v>24</v>
      </c>
      <c r="B11" s="658" t="s">
        <v>28</v>
      </c>
      <c r="C11" s="659"/>
      <c r="D11" s="674"/>
      <c r="E11" s="675"/>
      <c r="F11" s="696">
        <f t="shared" ref="F11:K11" si="0">F12+F19+F37+F69+F101+F106</f>
        <v>477076.6</v>
      </c>
      <c r="G11" s="642">
        <f t="shared" si="0"/>
        <v>2643.3</v>
      </c>
      <c r="H11" s="696">
        <f t="shared" si="0"/>
        <v>408930.6</v>
      </c>
      <c r="I11" s="642">
        <f t="shared" si="0"/>
        <v>1728.7</v>
      </c>
      <c r="J11" s="666">
        <f t="shared" si="0"/>
        <v>388638.9</v>
      </c>
      <c r="K11" s="642">
        <f t="shared" si="0"/>
        <v>1732</v>
      </c>
      <c r="L11" s="140"/>
      <c r="N11" s="140"/>
      <c r="O11" s="140"/>
    </row>
    <row r="12" spans="1:15" s="124" customFormat="1" ht="31.5" x14ac:dyDescent="0.25">
      <c r="A12" s="537" t="s">
        <v>10</v>
      </c>
      <c r="B12" s="566" t="s">
        <v>28</v>
      </c>
      <c r="C12" s="368" t="s">
        <v>29</v>
      </c>
      <c r="D12" s="435"/>
      <c r="E12" s="444"/>
      <c r="F12" s="697">
        <f>F13</f>
        <v>9356.1</v>
      </c>
      <c r="G12" s="643"/>
      <c r="H12" s="697">
        <f>H13</f>
        <v>9079</v>
      </c>
      <c r="I12" s="643"/>
      <c r="J12" s="667">
        <f t="shared" ref="J12:J17" si="1">J13</f>
        <v>9079</v>
      </c>
      <c r="K12" s="643"/>
      <c r="L12" s="140"/>
      <c r="N12" s="140"/>
      <c r="O12" s="140"/>
    </row>
    <row r="13" spans="1:15" s="124" customFormat="1" x14ac:dyDescent="0.25">
      <c r="A13" s="432" t="s">
        <v>179</v>
      </c>
      <c r="B13" s="566" t="s">
        <v>28</v>
      </c>
      <c r="C13" s="368" t="s">
        <v>29</v>
      </c>
      <c r="D13" s="676" t="s">
        <v>109</v>
      </c>
      <c r="E13" s="444"/>
      <c r="F13" s="697">
        <f>F14</f>
        <v>9356.1</v>
      </c>
      <c r="G13" s="643"/>
      <c r="H13" s="697">
        <f>H14</f>
        <v>9079</v>
      </c>
      <c r="I13" s="643"/>
      <c r="J13" s="667">
        <f t="shared" si="1"/>
        <v>9079</v>
      </c>
      <c r="K13" s="643"/>
      <c r="L13" s="140"/>
      <c r="N13" s="140"/>
      <c r="O13" s="140"/>
    </row>
    <row r="14" spans="1:15" s="124" customFormat="1" x14ac:dyDescent="0.25">
      <c r="A14" s="432" t="s">
        <v>182</v>
      </c>
      <c r="B14" s="566" t="s">
        <v>28</v>
      </c>
      <c r="C14" s="368" t="s">
        <v>29</v>
      </c>
      <c r="D14" s="676" t="s">
        <v>183</v>
      </c>
      <c r="E14" s="444"/>
      <c r="F14" s="697">
        <f>F15</f>
        <v>9356.1</v>
      </c>
      <c r="G14" s="643"/>
      <c r="H14" s="697">
        <f>H15</f>
        <v>9079</v>
      </c>
      <c r="I14" s="643"/>
      <c r="J14" s="667">
        <f t="shared" si="1"/>
        <v>9079</v>
      </c>
      <c r="K14" s="643"/>
      <c r="L14" s="140"/>
      <c r="N14" s="140"/>
      <c r="O14" s="140"/>
    </row>
    <row r="15" spans="1:15" s="124" customFormat="1" ht="31.5" x14ac:dyDescent="0.25">
      <c r="A15" s="432" t="s">
        <v>184</v>
      </c>
      <c r="B15" s="566" t="s">
        <v>28</v>
      </c>
      <c r="C15" s="368" t="s">
        <v>29</v>
      </c>
      <c r="D15" s="676" t="s">
        <v>185</v>
      </c>
      <c r="E15" s="444"/>
      <c r="F15" s="697">
        <f>F16</f>
        <v>9356.1</v>
      </c>
      <c r="G15" s="643"/>
      <c r="H15" s="697">
        <f>H16</f>
        <v>9079</v>
      </c>
      <c r="I15" s="643"/>
      <c r="J15" s="667">
        <f t="shared" si="1"/>
        <v>9079</v>
      </c>
      <c r="K15" s="643"/>
      <c r="L15" s="140"/>
      <c r="N15" s="140"/>
      <c r="O15" s="140"/>
    </row>
    <row r="16" spans="1:15" s="124" customFormat="1" x14ac:dyDescent="0.25">
      <c r="A16" s="432" t="s">
        <v>186</v>
      </c>
      <c r="B16" s="566" t="s">
        <v>28</v>
      </c>
      <c r="C16" s="368" t="s">
        <v>29</v>
      </c>
      <c r="D16" s="676" t="s">
        <v>187</v>
      </c>
      <c r="E16" s="444"/>
      <c r="F16" s="697">
        <f>'ведом. 2026-2028'!AD15</f>
        <v>9356.1</v>
      </c>
      <c r="G16" s="643"/>
      <c r="H16" s="697">
        <f>'ведом. 2026-2028'!AE15</f>
        <v>9079</v>
      </c>
      <c r="I16" s="643"/>
      <c r="J16" s="667">
        <f t="shared" si="1"/>
        <v>9079</v>
      </c>
      <c r="K16" s="643"/>
      <c r="L16" s="140"/>
      <c r="N16" s="140"/>
      <c r="O16" s="140"/>
    </row>
    <row r="17" spans="1:15" s="124" customFormat="1" ht="47.25" x14ac:dyDescent="0.25">
      <c r="A17" s="537" t="s">
        <v>40</v>
      </c>
      <c r="B17" s="566" t="s">
        <v>28</v>
      </c>
      <c r="C17" s="368" t="s">
        <v>29</v>
      </c>
      <c r="D17" s="676" t="s">
        <v>187</v>
      </c>
      <c r="E17" s="444">
        <v>100</v>
      </c>
      <c r="F17" s="697">
        <f>F18</f>
        <v>9356.1</v>
      </c>
      <c r="G17" s="643"/>
      <c r="H17" s="697">
        <f>H18</f>
        <v>9079</v>
      </c>
      <c r="I17" s="643"/>
      <c r="J17" s="667">
        <f t="shared" si="1"/>
        <v>9079</v>
      </c>
      <c r="K17" s="643"/>
      <c r="L17" s="140"/>
      <c r="N17" s="140"/>
      <c r="O17" s="140"/>
    </row>
    <row r="18" spans="1:15" s="124" customFormat="1" x14ac:dyDescent="0.25">
      <c r="A18" s="537" t="s">
        <v>93</v>
      </c>
      <c r="B18" s="566" t="s">
        <v>28</v>
      </c>
      <c r="C18" s="368" t="s">
        <v>29</v>
      </c>
      <c r="D18" s="676" t="s">
        <v>187</v>
      </c>
      <c r="E18" s="444">
        <v>120</v>
      </c>
      <c r="F18" s="697">
        <f>'ведом. 2026-2028'!AD17</f>
        <v>9356.1</v>
      </c>
      <c r="G18" s="643"/>
      <c r="H18" s="697">
        <f>'ведом. 2026-2028'!AE17</f>
        <v>9079</v>
      </c>
      <c r="I18" s="643"/>
      <c r="J18" s="667">
        <f>'ведом. 2026-2028'!AF17</f>
        <v>9079</v>
      </c>
      <c r="K18" s="643"/>
      <c r="L18" s="140"/>
      <c r="N18" s="140"/>
      <c r="O18" s="140"/>
    </row>
    <row r="19" spans="1:15" s="124" customFormat="1" ht="31.5" x14ac:dyDescent="0.25">
      <c r="A19" s="537" t="s">
        <v>27</v>
      </c>
      <c r="B19" s="566" t="s">
        <v>28</v>
      </c>
      <c r="C19" s="368" t="s">
        <v>7</v>
      </c>
      <c r="D19" s="677"/>
      <c r="E19" s="444"/>
      <c r="F19" s="697">
        <f>F20</f>
        <v>17169.400000000001</v>
      </c>
      <c r="G19" s="643"/>
      <c r="H19" s="697">
        <f>H20</f>
        <v>16170.399999999998</v>
      </c>
      <c r="I19" s="643"/>
      <c r="J19" s="667">
        <f>J20</f>
        <v>16247.8</v>
      </c>
      <c r="K19" s="643"/>
      <c r="L19" s="140"/>
      <c r="N19" s="140"/>
      <c r="O19" s="140"/>
    </row>
    <row r="20" spans="1:15" s="124" customFormat="1" x14ac:dyDescent="0.25">
      <c r="A20" s="432" t="s">
        <v>266</v>
      </c>
      <c r="B20" s="566" t="s">
        <v>28</v>
      </c>
      <c r="C20" s="368" t="s">
        <v>7</v>
      </c>
      <c r="D20" s="676" t="s">
        <v>96</v>
      </c>
      <c r="E20" s="444"/>
      <c r="F20" s="697">
        <f>F21+F24+F27</f>
        <v>17169.400000000001</v>
      </c>
      <c r="G20" s="643"/>
      <c r="H20" s="697">
        <f>H21+H24+H27</f>
        <v>16170.399999999998</v>
      </c>
      <c r="I20" s="643"/>
      <c r="J20" s="667">
        <f>J21+J24+J27</f>
        <v>16247.8</v>
      </c>
      <c r="K20" s="643"/>
      <c r="L20" s="140"/>
      <c r="N20" s="140"/>
      <c r="O20" s="140"/>
    </row>
    <row r="21" spans="1:15" s="124" customFormat="1" x14ac:dyDescent="0.25">
      <c r="A21" s="558" t="s">
        <v>273</v>
      </c>
      <c r="B21" s="566" t="s">
        <v>28</v>
      </c>
      <c r="C21" s="368" t="s">
        <v>7</v>
      </c>
      <c r="D21" s="676" t="s">
        <v>276</v>
      </c>
      <c r="E21" s="368"/>
      <c r="F21" s="697">
        <f>F22</f>
        <v>2859.6</v>
      </c>
      <c r="G21" s="643"/>
      <c r="H21" s="697">
        <f>H22</f>
        <v>2656.8</v>
      </c>
      <c r="I21" s="643"/>
      <c r="J21" s="667">
        <f>J22</f>
        <v>2656.8</v>
      </c>
      <c r="K21" s="643"/>
      <c r="L21" s="140"/>
      <c r="N21" s="140"/>
      <c r="O21" s="140"/>
    </row>
    <row r="22" spans="1:15" s="124" customFormat="1" ht="47.25" x14ac:dyDescent="0.25">
      <c r="A22" s="537" t="s">
        <v>40</v>
      </c>
      <c r="B22" s="566" t="s">
        <v>28</v>
      </c>
      <c r="C22" s="368" t="s">
        <v>7</v>
      </c>
      <c r="D22" s="676" t="s">
        <v>276</v>
      </c>
      <c r="E22" s="444">
        <v>100</v>
      </c>
      <c r="F22" s="697">
        <f>F23</f>
        <v>2859.6</v>
      </c>
      <c r="G22" s="643"/>
      <c r="H22" s="697">
        <f>H23</f>
        <v>2656.8</v>
      </c>
      <c r="I22" s="643"/>
      <c r="J22" s="667">
        <f>J23</f>
        <v>2656.8</v>
      </c>
      <c r="K22" s="643"/>
      <c r="L22" s="140"/>
      <c r="N22" s="140"/>
      <c r="O22" s="140"/>
    </row>
    <row r="23" spans="1:15" s="124" customFormat="1" x14ac:dyDescent="0.25">
      <c r="A23" s="537" t="s">
        <v>93</v>
      </c>
      <c r="B23" s="566" t="s">
        <v>28</v>
      </c>
      <c r="C23" s="368" t="s">
        <v>7</v>
      </c>
      <c r="D23" s="676" t="s">
        <v>276</v>
      </c>
      <c r="E23" s="368">
        <v>120</v>
      </c>
      <c r="F23" s="697">
        <f>'ведом. 2026-2028'!AD484</f>
        <v>2859.6</v>
      </c>
      <c r="G23" s="643"/>
      <c r="H23" s="697">
        <f>'ведом. 2026-2028'!AE484</f>
        <v>2656.8</v>
      </c>
      <c r="I23" s="643"/>
      <c r="J23" s="667">
        <f>'ведом. 2026-2028'!AF484</f>
        <v>2656.8</v>
      </c>
      <c r="K23" s="643"/>
      <c r="L23" s="140"/>
      <c r="N23" s="140"/>
      <c r="O23" s="140"/>
    </row>
    <row r="24" spans="1:15" s="124" customFormat="1" x14ac:dyDescent="0.25">
      <c r="A24" s="537" t="s">
        <v>318</v>
      </c>
      <c r="B24" s="566" t="s">
        <v>28</v>
      </c>
      <c r="C24" s="368" t="s">
        <v>7</v>
      </c>
      <c r="D24" s="676" t="s">
        <v>277</v>
      </c>
      <c r="E24" s="368"/>
      <c r="F24" s="697">
        <f>F26</f>
        <v>2285.6</v>
      </c>
      <c r="G24" s="643"/>
      <c r="H24" s="697">
        <f>H26</f>
        <v>2125.5</v>
      </c>
      <c r="I24" s="643"/>
      <c r="J24" s="667">
        <f>J26</f>
        <v>2125.5</v>
      </c>
      <c r="K24" s="643"/>
      <c r="L24" s="140"/>
      <c r="N24" s="140"/>
      <c r="O24" s="140"/>
    </row>
    <row r="25" spans="1:15" s="124" customFormat="1" ht="47.25" x14ac:dyDescent="0.25">
      <c r="A25" s="537" t="s">
        <v>40</v>
      </c>
      <c r="B25" s="566" t="s">
        <v>28</v>
      </c>
      <c r="C25" s="368" t="s">
        <v>7</v>
      </c>
      <c r="D25" s="676" t="s">
        <v>277</v>
      </c>
      <c r="E25" s="444">
        <v>100</v>
      </c>
      <c r="F25" s="697">
        <f>F26</f>
        <v>2285.6</v>
      </c>
      <c r="G25" s="643"/>
      <c r="H25" s="697">
        <f>H26</f>
        <v>2125.5</v>
      </c>
      <c r="I25" s="643"/>
      <c r="J25" s="667">
        <f>J26</f>
        <v>2125.5</v>
      </c>
      <c r="K25" s="643"/>
      <c r="L25" s="140"/>
      <c r="N25" s="140"/>
      <c r="O25" s="140"/>
    </row>
    <row r="26" spans="1:15" s="124" customFormat="1" x14ac:dyDescent="0.25">
      <c r="A26" s="537" t="s">
        <v>93</v>
      </c>
      <c r="B26" s="566" t="s">
        <v>28</v>
      </c>
      <c r="C26" s="368" t="s">
        <v>7</v>
      </c>
      <c r="D26" s="676" t="s">
        <v>277</v>
      </c>
      <c r="E26" s="368">
        <v>120</v>
      </c>
      <c r="F26" s="697">
        <f>'ведом. 2026-2028'!AD487</f>
        <v>2285.6</v>
      </c>
      <c r="G26" s="643"/>
      <c r="H26" s="697">
        <f>'ведом. 2026-2028'!AE487</f>
        <v>2125.5</v>
      </c>
      <c r="I26" s="643"/>
      <c r="J26" s="667">
        <f>'ведом. 2026-2028'!AF487</f>
        <v>2125.5</v>
      </c>
      <c r="K26" s="643"/>
      <c r="L26" s="140"/>
      <c r="N26" s="140"/>
      <c r="O26" s="140"/>
    </row>
    <row r="27" spans="1:15" s="124" customFormat="1" x14ac:dyDescent="0.25">
      <c r="A27" s="541" t="s">
        <v>274</v>
      </c>
      <c r="B27" s="566" t="s">
        <v>28</v>
      </c>
      <c r="C27" s="368" t="s">
        <v>7</v>
      </c>
      <c r="D27" s="676" t="s">
        <v>275</v>
      </c>
      <c r="E27" s="368"/>
      <c r="F27" s="697">
        <f>F28+F31+F34</f>
        <v>12024.2</v>
      </c>
      <c r="G27" s="643"/>
      <c r="H27" s="697">
        <f>H28+H31+H34</f>
        <v>11388.099999999999</v>
      </c>
      <c r="I27" s="643"/>
      <c r="J27" s="667">
        <f>J28+J31+J34</f>
        <v>11465.5</v>
      </c>
      <c r="K27" s="643"/>
      <c r="L27" s="140"/>
      <c r="N27" s="140"/>
      <c r="O27" s="140"/>
    </row>
    <row r="28" spans="1:15" s="124" customFormat="1" ht="31.5" x14ac:dyDescent="0.25">
      <c r="A28" s="537" t="s">
        <v>278</v>
      </c>
      <c r="B28" s="566" t="s">
        <v>28</v>
      </c>
      <c r="C28" s="368" t="s">
        <v>7</v>
      </c>
      <c r="D28" s="676" t="s">
        <v>279</v>
      </c>
      <c r="E28" s="368"/>
      <c r="F28" s="697">
        <f>F29</f>
        <v>1873</v>
      </c>
      <c r="G28" s="643"/>
      <c r="H28" s="697">
        <f>H29</f>
        <v>1945.8</v>
      </c>
      <c r="I28" s="643"/>
      <c r="J28" s="667">
        <f>J29</f>
        <v>2023.2</v>
      </c>
      <c r="K28" s="643"/>
      <c r="L28" s="140"/>
      <c r="N28" s="140"/>
      <c r="O28" s="140"/>
    </row>
    <row r="29" spans="1:15" s="124" customFormat="1" x14ac:dyDescent="0.25">
      <c r="A29" s="537" t="s">
        <v>117</v>
      </c>
      <c r="B29" s="566" t="s">
        <v>28</v>
      </c>
      <c r="C29" s="368" t="s">
        <v>7</v>
      </c>
      <c r="D29" s="676" t="s">
        <v>279</v>
      </c>
      <c r="E29" s="368">
        <v>200</v>
      </c>
      <c r="F29" s="697">
        <f>F30</f>
        <v>1873</v>
      </c>
      <c r="G29" s="643"/>
      <c r="H29" s="697">
        <f>H30</f>
        <v>1945.8</v>
      </c>
      <c r="I29" s="643"/>
      <c r="J29" s="667">
        <f>J30</f>
        <v>2023.2</v>
      </c>
      <c r="K29" s="643"/>
      <c r="L29" s="140"/>
      <c r="N29" s="140"/>
      <c r="O29" s="140"/>
    </row>
    <row r="30" spans="1:15" s="124" customFormat="1" x14ac:dyDescent="0.25">
      <c r="A30" s="537" t="s">
        <v>50</v>
      </c>
      <c r="B30" s="566" t="s">
        <v>28</v>
      </c>
      <c r="C30" s="368" t="s">
        <v>7</v>
      </c>
      <c r="D30" s="676" t="s">
        <v>279</v>
      </c>
      <c r="E30" s="368">
        <v>240</v>
      </c>
      <c r="F30" s="697">
        <f>'ведом. 2026-2028'!AD491</f>
        <v>1873</v>
      </c>
      <c r="G30" s="643"/>
      <c r="H30" s="697">
        <f>'ведом. 2026-2028'!AE491</f>
        <v>1945.8</v>
      </c>
      <c r="I30" s="643"/>
      <c r="J30" s="667">
        <f>'ведом. 2026-2028'!AF491</f>
        <v>2023.2</v>
      </c>
      <c r="K30" s="643"/>
      <c r="L30" s="140"/>
      <c r="N30" s="140"/>
      <c r="O30" s="140"/>
    </row>
    <row r="31" spans="1:15" s="124" customFormat="1" ht="32.25" customHeight="1" x14ac:dyDescent="0.25">
      <c r="A31" s="537" t="s">
        <v>282</v>
      </c>
      <c r="B31" s="566" t="s">
        <v>28</v>
      </c>
      <c r="C31" s="368" t="s">
        <v>7</v>
      </c>
      <c r="D31" s="676" t="s">
        <v>280</v>
      </c>
      <c r="E31" s="368"/>
      <c r="F31" s="697">
        <f>F32</f>
        <v>5224.2</v>
      </c>
      <c r="G31" s="643"/>
      <c r="H31" s="697">
        <f>H32</f>
        <v>4863.8999999999996</v>
      </c>
      <c r="I31" s="643"/>
      <c r="J31" s="667">
        <f>J32</f>
        <v>4863.8999999999996</v>
      </c>
      <c r="K31" s="643"/>
      <c r="L31" s="140"/>
      <c r="N31" s="140"/>
      <c r="O31" s="140"/>
    </row>
    <row r="32" spans="1:15" s="124" customFormat="1" ht="47.25" x14ac:dyDescent="0.25">
      <c r="A32" s="537" t="s">
        <v>40</v>
      </c>
      <c r="B32" s="566" t="s">
        <v>28</v>
      </c>
      <c r="C32" s="368" t="s">
        <v>7</v>
      </c>
      <c r="D32" s="676" t="s">
        <v>280</v>
      </c>
      <c r="E32" s="444">
        <v>100</v>
      </c>
      <c r="F32" s="697">
        <f>F33</f>
        <v>5224.2</v>
      </c>
      <c r="G32" s="643"/>
      <c r="H32" s="697">
        <f>H33</f>
        <v>4863.8999999999996</v>
      </c>
      <c r="I32" s="643"/>
      <c r="J32" s="667">
        <f>J33</f>
        <v>4863.8999999999996</v>
      </c>
      <c r="K32" s="643"/>
      <c r="L32" s="140"/>
      <c r="N32" s="140"/>
      <c r="O32" s="140"/>
    </row>
    <row r="33" spans="1:15" s="124" customFormat="1" x14ac:dyDescent="0.25">
      <c r="A33" s="537" t="s">
        <v>93</v>
      </c>
      <c r="B33" s="566" t="s">
        <v>28</v>
      </c>
      <c r="C33" s="368" t="s">
        <v>7</v>
      </c>
      <c r="D33" s="676" t="s">
        <v>280</v>
      </c>
      <c r="E33" s="368">
        <v>120</v>
      </c>
      <c r="F33" s="697">
        <f>'ведом. 2026-2028'!AD494</f>
        <v>5224.2</v>
      </c>
      <c r="G33" s="643"/>
      <c r="H33" s="697">
        <f>'ведом. 2026-2028'!AE494</f>
        <v>4863.8999999999996</v>
      </c>
      <c r="I33" s="643"/>
      <c r="J33" s="667">
        <f>'ведом. 2026-2028'!AF494</f>
        <v>4863.8999999999996</v>
      </c>
      <c r="K33" s="643"/>
      <c r="L33" s="140"/>
      <c r="N33" s="140"/>
      <c r="O33" s="140"/>
    </row>
    <row r="34" spans="1:15" s="124" customFormat="1" ht="31.5" x14ac:dyDescent="0.25">
      <c r="A34" s="537" t="s">
        <v>283</v>
      </c>
      <c r="B34" s="566" t="s">
        <v>28</v>
      </c>
      <c r="C34" s="368" t="s">
        <v>7</v>
      </c>
      <c r="D34" s="676" t="s">
        <v>281</v>
      </c>
      <c r="E34" s="368"/>
      <c r="F34" s="697">
        <f>F35</f>
        <v>4927</v>
      </c>
      <c r="G34" s="643"/>
      <c r="H34" s="697">
        <f>H35</f>
        <v>4578.3999999999996</v>
      </c>
      <c r="I34" s="643"/>
      <c r="J34" s="667">
        <f>J35</f>
        <v>4578.3999999999996</v>
      </c>
      <c r="K34" s="643"/>
      <c r="L34" s="140"/>
      <c r="N34" s="140"/>
      <c r="O34" s="140"/>
    </row>
    <row r="35" spans="1:15" s="124" customFormat="1" ht="47.25" x14ac:dyDescent="0.25">
      <c r="A35" s="537" t="s">
        <v>40</v>
      </c>
      <c r="B35" s="566" t="s">
        <v>28</v>
      </c>
      <c r="C35" s="368" t="s">
        <v>7</v>
      </c>
      <c r="D35" s="676" t="s">
        <v>281</v>
      </c>
      <c r="E35" s="444">
        <v>100</v>
      </c>
      <c r="F35" s="697">
        <f>F36</f>
        <v>4927</v>
      </c>
      <c r="G35" s="643"/>
      <c r="H35" s="697">
        <f>H36</f>
        <v>4578.3999999999996</v>
      </c>
      <c r="I35" s="643"/>
      <c r="J35" s="667">
        <f>J36</f>
        <v>4578.3999999999996</v>
      </c>
      <c r="K35" s="643"/>
      <c r="L35" s="140"/>
      <c r="N35" s="140"/>
      <c r="O35" s="140"/>
    </row>
    <row r="36" spans="1:15" s="124" customFormat="1" x14ac:dyDescent="0.25">
      <c r="A36" s="537" t="s">
        <v>93</v>
      </c>
      <c r="B36" s="566" t="s">
        <v>28</v>
      </c>
      <c r="C36" s="368" t="s">
        <v>7</v>
      </c>
      <c r="D36" s="676" t="s">
        <v>281</v>
      </c>
      <c r="E36" s="368">
        <v>120</v>
      </c>
      <c r="F36" s="697">
        <f>'ведом. 2026-2028'!AD497</f>
        <v>4927</v>
      </c>
      <c r="G36" s="643"/>
      <c r="H36" s="697">
        <f>'ведом. 2026-2028'!AE497</f>
        <v>4578.3999999999996</v>
      </c>
      <c r="I36" s="643"/>
      <c r="J36" s="667">
        <f>'ведом. 2026-2028'!AF497</f>
        <v>4578.3999999999996</v>
      </c>
      <c r="K36" s="643"/>
      <c r="L36" s="140"/>
      <c r="N36" s="140"/>
      <c r="O36" s="140"/>
    </row>
    <row r="37" spans="1:15" s="124" customFormat="1" ht="31.5" x14ac:dyDescent="0.25">
      <c r="A37" s="337" t="s">
        <v>641</v>
      </c>
      <c r="B37" s="566" t="s">
        <v>28</v>
      </c>
      <c r="C37" s="368" t="s">
        <v>47</v>
      </c>
      <c r="D37" s="435"/>
      <c r="E37" s="444"/>
      <c r="F37" s="697">
        <f t="shared" ref="F37:K37" si="2">F38+F63+F44</f>
        <v>116593.8</v>
      </c>
      <c r="G37" s="643">
        <f t="shared" si="2"/>
        <v>53</v>
      </c>
      <c r="H37" s="697">
        <f t="shared" si="2"/>
        <v>111775.3</v>
      </c>
      <c r="I37" s="643">
        <f t="shared" si="2"/>
        <v>53</v>
      </c>
      <c r="J37" s="667">
        <f t="shared" si="2"/>
        <v>112359.7</v>
      </c>
      <c r="K37" s="643">
        <f t="shared" si="2"/>
        <v>53</v>
      </c>
      <c r="L37" s="140"/>
      <c r="N37" s="140"/>
      <c r="O37" s="140"/>
    </row>
    <row r="38" spans="1:15" s="124" customFormat="1" x14ac:dyDescent="0.25">
      <c r="A38" s="432" t="s">
        <v>284</v>
      </c>
      <c r="B38" s="566" t="s">
        <v>28</v>
      </c>
      <c r="C38" s="368" t="s">
        <v>47</v>
      </c>
      <c r="D38" s="435" t="s">
        <v>106</v>
      </c>
      <c r="E38" s="368"/>
      <c r="F38" s="697">
        <f>F39</f>
        <v>53</v>
      </c>
      <c r="G38" s="643">
        <f t="shared" ref="G38:K38" si="3">G39</f>
        <v>53</v>
      </c>
      <c r="H38" s="697">
        <f t="shared" si="3"/>
        <v>53</v>
      </c>
      <c r="I38" s="643">
        <f t="shared" si="3"/>
        <v>53</v>
      </c>
      <c r="J38" s="667">
        <f t="shared" si="3"/>
        <v>53</v>
      </c>
      <c r="K38" s="643">
        <f t="shared" si="3"/>
        <v>53</v>
      </c>
      <c r="L38" s="140"/>
      <c r="N38" s="140"/>
      <c r="O38" s="140"/>
    </row>
    <row r="39" spans="1:15" s="124" customFormat="1" x14ac:dyDescent="0.25">
      <c r="A39" s="432" t="s">
        <v>46</v>
      </c>
      <c r="B39" s="566" t="s">
        <v>28</v>
      </c>
      <c r="C39" s="368" t="s">
        <v>47</v>
      </c>
      <c r="D39" s="435" t="s">
        <v>385</v>
      </c>
      <c r="E39" s="368"/>
      <c r="F39" s="697">
        <f t="shared" ref="F39:K41" si="4">F40</f>
        <v>53</v>
      </c>
      <c r="G39" s="643">
        <f t="shared" si="4"/>
        <v>53</v>
      </c>
      <c r="H39" s="697">
        <f t="shared" si="4"/>
        <v>53</v>
      </c>
      <c r="I39" s="643">
        <f t="shared" si="4"/>
        <v>53</v>
      </c>
      <c r="J39" s="667">
        <f t="shared" si="4"/>
        <v>53</v>
      </c>
      <c r="K39" s="643">
        <f t="shared" si="4"/>
        <v>53</v>
      </c>
      <c r="L39" s="140"/>
      <c r="N39" s="140"/>
      <c r="O39" s="140"/>
    </row>
    <row r="40" spans="1:15" s="124" customFormat="1" ht="47.25" x14ac:dyDescent="0.25">
      <c r="A40" s="432" t="s">
        <v>496</v>
      </c>
      <c r="B40" s="566" t="s">
        <v>28</v>
      </c>
      <c r="C40" s="368" t="s">
        <v>47</v>
      </c>
      <c r="D40" s="435" t="s">
        <v>495</v>
      </c>
      <c r="E40" s="368"/>
      <c r="F40" s="697">
        <f t="shared" si="4"/>
        <v>53</v>
      </c>
      <c r="G40" s="643">
        <f t="shared" si="4"/>
        <v>53</v>
      </c>
      <c r="H40" s="697">
        <f t="shared" si="4"/>
        <v>53</v>
      </c>
      <c r="I40" s="643">
        <f t="shared" si="4"/>
        <v>53</v>
      </c>
      <c r="J40" s="667">
        <f t="shared" si="4"/>
        <v>53</v>
      </c>
      <c r="K40" s="643">
        <f t="shared" si="4"/>
        <v>53</v>
      </c>
      <c r="L40" s="140"/>
      <c r="N40" s="140"/>
      <c r="O40" s="140"/>
    </row>
    <row r="41" spans="1:15" s="124" customFormat="1" ht="35.25" customHeight="1" x14ac:dyDescent="0.25">
      <c r="A41" s="537" t="s">
        <v>344</v>
      </c>
      <c r="B41" s="566" t="s">
        <v>28</v>
      </c>
      <c r="C41" s="368" t="s">
        <v>47</v>
      </c>
      <c r="D41" s="435" t="s">
        <v>497</v>
      </c>
      <c r="E41" s="368"/>
      <c r="F41" s="697">
        <f>F42</f>
        <v>53</v>
      </c>
      <c r="G41" s="643">
        <f t="shared" si="4"/>
        <v>53</v>
      </c>
      <c r="H41" s="697">
        <f t="shared" si="4"/>
        <v>53</v>
      </c>
      <c r="I41" s="643">
        <f t="shared" si="4"/>
        <v>53</v>
      </c>
      <c r="J41" s="667">
        <f t="shared" si="4"/>
        <v>53</v>
      </c>
      <c r="K41" s="643">
        <f t="shared" si="4"/>
        <v>53</v>
      </c>
      <c r="L41" s="140"/>
      <c r="N41" s="140"/>
      <c r="O41" s="140"/>
    </row>
    <row r="42" spans="1:15" s="124" customFormat="1" ht="47.25" x14ac:dyDescent="0.25">
      <c r="A42" s="366" t="s">
        <v>40</v>
      </c>
      <c r="B42" s="566" t="s">
        <v>28</v>
      </c>
      <c r="C42" s="368" t="s">
        <v>47</v>
      </c>
      <c r="D42" s="435" t="s">
        <v>497</v>
      </c>
      <c r="E42" s="444">
        <v>100</v>
      </c>
      <c r="F42" s="697">
        <f t="shared" ref="F42:K42" si="5">F43</f>
        <v>53</v>
      </c>
      <c r="G42" s="643">
        <f t="shared" si="5"/>
        <v>53</v>
      </c>
      <c r="H42" s="697">
        <f t="shared" si="5"/>
        <v>53</v>
      </c>
      <c r="I42" s="643">
        <f t="shared" si="5"/>
        <v>53</v>
      </c>
      <c r="J42" s="667">
        <f t="shared" si="5"/>
        <v>53</v>
      </c>
      <c r="K42" s="643">
        <f t="shared" si="5"/>
        <v>53</v>
      </c>
      <c r="L42" s="140"/>
      <c r="N42" s="140"/>
      <c r="O42" s="140"/>
    </row>
    <row r="43" spans="1:15" s="124" customFormat="1" x14ac:dyDescent="0.25">
      <c r="A43" s="366" t="s">
        <v>93</v>
      </c>
      <c r="B43" s="566" t="s">
        <v>28</v>
      </c>
      <c r="C43" s="368" t="s">
        <v>47</v>
      </c>
      <c r="D43" s="435" t="s">
        <v>497</v>
      </c>
      <c r="E43" s="368">
        <v>120</v>
      </c>
      <c r="F43" s="697">
        <f>'ведом. 2026-2028'!AD24</f>
        <v>53</v>
      </c>
      <c r="G43" s="643">
        <f>F43</f>
        <v>53</v>
      </c>
      <c r="H43" s="697">
        <f>'ведом. 2026-2028'!AE24</f>
        <v>53</v>
      </c>
      <c r="I43" s="643">
        <f>H43</f>
        <v>53</v>
      </c>
      <c r="J43" s="667">
        <f>'ведом. 2026-2028'!AF24</f>
        <v>53</v>
      </c>
      <c r="K43" s="643">
        <f>J43</f>
        <v>53</v>
      </c>
      <c r="L43" s="140"/>
      <c r="N43" s="140"/>
      <c r="O43" s="140"/>
    </row>
    <row r="44" spans="1:15" s="153" customFormat="1" x14ac:dyDescent="0.25">
      <c r="A44" s="432" t="s">
        <v>179</v>
      </c>
      <c r="B44" s="566" t="s">
        <v>28</v>
      </c>
      <c r="C44" s="368" t="s">
        <v>47</v>
      </c>
      <c r="D44" s="676" t="s">
        <v>109</v>
      </c>
      <c r="E44" s="368"/>
      <c r="F44" s="697">
        <f>F45</f>
        <v>109674.7</v>
      </c>
      <c r="G44" s="643"/>
      <c r="H44" s="697">
        <f>H45</f>
        <v>104684.5</v>
      </c>
      <c r="I44" s="643"/>
      <c r="J44" s="667">
        <f>J45</f>
        <v>105015.59999999999</v>
      </c>
      <c r="K44" s="643"/>
      <c r="L44" s="140"/>
      <c r="N44" s="140"/>
      <c r="O44" s="140"/>
    </row>
    <row r="45" spans="1:15" s="124" customFormat="1" x14ac:dyDescent="0.25">
      <c r="A45" s="432" t="s">
        <v>182</v>
      </c>
      <c r="B45" s="566" t="s">
        <v>28</v>
      </c>
      <c r="C45" s="368" t="s">
        <v>47</v>
      </c>
      <c r="D45" s="676" t="s">
        <v>183</v>
      </c>
      <c r="E45" s="368"/>
      <c r="F45" s="697">
        <f>F46+F59</f>
        <v>109674.7</v>
      </c>
      <c r="G45" s="643"/>
      <c r="H45" s="697">
        <f>H46+H59</f>
        <v>104684.5</v>
      </c>
      <c r="I45" s="643"/>
      <c r="J45" s="667">
        <f>J46+J59</f>
        <v>105015.59999999999</v>
      </c>
      <c r="K45" s="643"/>
      <c r="L45" s="140"/>
      <c r="N45" s="140"/>
      <c r="O45" s="140"/>
    </row>
    <row r="46" spans="1:15" s="124" customFormat="1" ht="31.5" x14ac:dyDescent="0.25">
      <c r="A46" s="432" t="s">
        <v>184</v>
      </c>
      <c r="B46" s="566" t="s">
        <v>28</v>
      </c>
      <c r="C46" s="368" t="s">
        <v>47</v>
      </c>
      <c r="D46" s="676" t="s">
        <v>185</v>
      </c>
      <c r="E46" s="368"/>
      <c r="F46" s="697">
        <f>F47</f>
        <v>109319.7</v>
      </c>
      <c r="G46" s="643"/>
      <c r="H46" s="697">
        <f>H47</f>
        <v>104383</v>
      </c>
      <c r="I46" s="643"/>
      <c r="J46" s="667">
        <f>J47</f>
        <v>104666.59999999999</v>
      </c>
      <c r="K46" s="643"/>
      <c r="L46" s="140"/>
      <c r="N46" s="140"/>
      <c r="O46" s="140"/>
    </row>
    <row r="47" spans="1:15" s="124" customFormat="1" x14ac:dyDescent="0.25">
      <c r="A47" s="432" t="s">
        <v>188</v>
      </c>
      <c r="B47" s="566" t="s">
        <v>28</v>
      </c>
      <c r="C47" s="368" t="s">
        <v>47</v>
      </c>
      <c r="D47" s="676" t="s">
        <v>189</v>
      </c>
      <c r="E47" s="368"/>
      <c r="F47" s="697">
        <f>F48+F53+F56</f>
        <v>109319.7</v>
      </c>
      <c r="G47" s="643"/>
      <c r="H47" s="697">
        <f>H48+H53+H56</f>
        <v>104383</v>
      </c>
      <c r="I47" s="643"/>
      <c r="J47" s="667">
        <f>J48+J53+J56</f>
        <v>104666.59999999999</v>
      </c>
      <c r="K47" s="643"/>
      <c r="L47" s="140"/>
      <c r="N47" s="140"/>
      <c r="O47" s="140"/>
    </row>
    <row r="48" spans="1:15" s="124" customFormat="1" ht="31.5" x14ac:dyDescent="0.25">
      <c r="A48" s="537" t="s">
        <v>190</v>
      </c>
      <c r="B48" s="567" t="s">
        <v>28</v>
      </c>
      <c r="C48" s="582" t="s">
        <v>47</v>
      </c>
      <c r="D48" s="676" t="s">
        <v>191</v>
      </c>
      <c r="E48" s="368"/>
      <c r="F48" s="697">
        <f>F51+F49</f>
        <v>9952.7999999999993</v>
      </c>
      <c r="G48" s="643"/>
      <c r="H48" s="697">
        <f t="shared" ref="H48:J48" si="6">H51+H49</f>
        <v>10306.6</v>
      </c>
      <c r="I48" s="643"/>
      <c r="J48" s="667">
        <f t="shared" si="6"/>
        <v>10692.2</v>
      </c>
      <c r="K48" s="643"/>
      <c r="L48" s="140"/>
      <c r="N48" s="140"/>
      <c r="O48" s="140"/>
    </row>
    <row r="49" spans="1:15" s="153" customFormat="1" ht="47.25" x14ac:dyDescent="0.25">
      <c r="A49" s="537" t="s">
        <v>40</v>
      </c>
      <c r="B49" s="566" t="s">
        <v>28</v>
      </c>
      <c r="C49" s="368" t="s">
        <v>47</v>
      </c>
      <c r="D49" s="676" t="s">
        <v>191</v>
      </c>
      <c r="E49" s="444">
        <v>100</v>
      </c>
      <c r="F49" s="697">
        <f>F50</f>
        <v>50</v>
      </c>
      <c r="G49" s="643"/>
      <c r="H49" s="697">
        <f>H50</f>
        <v>50</v>
      </c>
      <c r="I49" s="643"/>
      <c r="J49" s="667">
        <f>J50</f>
        <v>50</v>
      </c>
      <c r="K49" s="643"/>
      <c r="L49" s="140"/>
      <c r="N49" s="140"/>
      <c r="O49" s="140"/>
    </row>
    <row r="50" spans="1:15" s="153" customFormat="1" x14ac:dyDescent="0.25">
      <c r="A50" s="537" t="s">
        <v>93</v>
      </c>
      <c r="B50" s="566" t="s">
        <v>28</v>
      </c>
      <c r="C50" s="368" t="s">
        <v>47</v>
      </c>
      <c r="D50" s="676" t="s">
        <v>191</v>
      </c>
      <c r="E50" s="368">
        <v>120</v>
      </c>
      <c r="F50" s="697">
        <f>'ведом. 2026-2028'!AD31</f>
        <v>50</v>
      </c>
      <c r="G50" s="643"/>
      <c r="H50" s="697">
        <f>'ведом. 2026-2028'!AE31</f>
        <v>50</v>
      </c>
      <c r="I50" s="643"/>
      <c r="J50" s="667">
        <f>'ведом. 2026-2028'!AF31</f>
        <v>50</v>
      </c>
      <c r="K50" s="643"/>
      <c r="L50" s="140"/>
      <c r="N50" s="140"/>
      <c r="O50" s="140"/>
    </row>
    <row r="51" spans="1:15" s="124" customFormat="1" x14ac:dyDescent="0.25">
      <c r="A51" s="537" t="s">
        <v>117</v>
      </c>
      <c r="B51" s="566" t="s">
        <v>28</v>
      </c>
      <c r="C51" s="368" t="s">
        <v>47</v>
      </c>
      <c r="D51" s="676" t="s">
        <v>191</v>
      </c>
      <c r="E51" s="368">
        <v>200</v>
      </c>
      <c r="F51" s="697">
        <f>F52</f>
        <v>9902.7999999999993</v>
      </c>
      <c r="G51" s="643"/>
      <c r="H51" s="697">
        <f>H52</f>
        <v>10256.6</v>
      </c>
      <c r="I51" s="643"/>
      <c r="J51" s="667">
        <f>J52</f>
        <v>10642.2</v>
      </c>
      <c r="K51" s="643"/>
      <c r="L51" s="140"/>
      <c r="N51" s="140"/>
      <c r="O51" s="140"/>
    </row>
    <row r="52" spans="1:15" s="124" customFormat="1" x14ac:dyDescent="0.25">
      <c r="A52" s="537" t="s">
        <v>50</v>
      </c>
      <c r="B52" s="566" t="s">
        <v>28</v>
      </c>
      <c r="C52" s="368" t="s">
        <v>47</v>
      </c>
      <c r="D52" s="676" t="s">
        <v>191</v>
      </c>
      <c r="E52" s="368">
        <v>240</v>
      </c>
      <c r="F52" s="697">
        <f>'ведом. 2026-2028'!AD33</f>
        <v>9902.7999999999993</v>
      </c>
      <c r="G52" s="643"/>
      <c r="H52" s="697">
        <f>'ведом. 2026-2028'!AE33</f>
        <v>10256.6</v>
      </c>
      <c r="I52" s="643"/>
      <c r="J52" s="667">
        <f>'ведом. 2026-2028'!AF33</f>
        <v>10642.2</v>
      </c>
      <c r="K52" s="643"/>
      <c r="L52" s="140"/>
      <c r="N52" s="140"/>
      <c r="O52" s="140"/>
    </row>
    <row r="53" spans="1:15" s="124" customFormat="1" ht="31.5" x14ac:dyDescent="0.25">
      <c r="A53" s="537" t="s">
        <v>192</v>
      </c>
      <c r="B53" s="566" t="s">
        <v>28</v>
      </c>
      <c r="C53" s="368" t="s">
        <v>47</v>
      </c>
      <c r="D53" s="676" t="s">
        <v>193</v>
      </c>
      <c r="E53" s="444"/>
      <c r="F53" s="697">
        <f>F54</f>
        <v>27641.599999999999</v>
      </c>
      <c r="G53" s="643"/>
      <c r="H53" s="697">
        <f>H54</f>
        <v>25779</v>
      </c>
      <c r="I53" s="643"/>
      <c r="J53" s="667">
        <f>J54</f>
        <v>25779</v>
      </c>
      <c r="K53" s="643"/>
      <c r="L53" s="140"/>
      <c r="N53" s="140"/>
      <c r="O53" s="140"/>
    </row>
    <row r="54" spans="1:15" s="124" customFormat="1" ht="47.25" x14ac:dyDescent="0.25">
      <c r="A54" s="537" t="s">
        <v>40</v>
      </c>
      <c r="B54" s="566" t="s">
        <v>28</v>
      </c>
      <c r="C54" s="368" t="s">
        <v>47</v>
      </c>
      <c r="D54" s="676" t="s">
        <v>193</v>
      </c>
      <c r="E54" s="444">
        <v>100</v>
      </c>
      <c r="F54" s="697">
        <f>F55</f>
        <v>27641.599999999999</v>
      </c>
      <c r="G54" s="643"/>
      <c r="H54" s="697">
        <f>H55</f>
        <v>25779</v>
      </c>
      <c r="I54" s="643"/>
      <c r="J54" s="667">
        <f>J55</f>
        <v>25779</v>
      </c>
      <c r="K54" s="643"/>
      <c r="L54" s="140"/>
      <c r="N54" s="140"/>
      <c r="O54" s="140"/>
    </row>
    <row r="55" spans="1:15" s="124" customFormat="1" x14ac:dyDescent="0.25">
      <c r="A55" s="537" t="s">
        <v>93</v>
      </c>
      <c r="B55" s="566" t="s">
        <v>28</v>
      </c>
      <c r="C55" s="368" t="s">
        <v>47</v>
      </c>
      <c r="D55" s="676" t="s">
        <v>193</v>
      </c>
      <c r="E55" s="368">
        <v>120</v>
      </c>
      <c r="F55" s="697">
        <f>'ведом. 2026-2028'!AD36</f>
        <v>27641.599999999999</v>
      </c>
      <c r="G55" s="643"/>
      <c r="H55" s="697">
        <f>'ведом. 2026-2028'!AE36</f>
        <v>25779</v>
      </c>
      <c r="I55" s="643"/>
      <c r="J55" s="667">
        <f>'ведом. 2026-2028'!AF36</f>
        <v>25779</v>
      </c>
      <c r="K55" s="643"/>
      <c r="L55" s="140"/>
      <c r="N55" s="140"/>
      <c r="O55" s="140"/>
    </row>
    <row r="56" spans="1:15" s="124" customFormat="1" ht="31.5" x14ac:dyDescent="0.25">
      <c r="A56" s="537" t="s">
        <v>194</v>
      </c>
      <c r="B56" s="566" t="s">
        <v>28</v>
      </c>
      <c r="C56" s="368" t="s">
        <v>47</v>
      </c>
      <c r="D56" s="676" t="s">
        <v>195</v>
      </c>
      <c r="E56" s="444"/>
      <c r="F56" s="697">
        <f>F57</f>
        <v>71725.3</v>
      </c>
      <c r="G56" s="643"/>
      <c r="H56" s="697">
        <f>H57</f>
        <v>68297.399999999994</v>
      </c>
      <c r="I56" s="643"/>
      <c r="J56" s="667">
        <f>J57</f>
        <v>68195.399999999994</v>
      </c>
      <c r="K56" s="643"/>
      <c r="L56" s="140"/>
      <c r="N56" s="140"/>
      <c r="O56" s="140"/>
    </row>
    <row r="57" spans="1:15" s="124" customFormat="1" ht="47.25" x14ac:dyDescent="0.25">
      <c r="A57" s="537" t="s">
        <v>40</v>
      </c>
      <c r="B57" s="566" t="s">
        <v>28</v>
      </c>
      <c r="C57" s="368" t="s">
        <v>47</v>
      </c>
      <c r="D57" s="676" t="s">
        <v>195</v>
      </c>
      <c r="E57" s="444">
        <v>100</v>
      </c>
      <c r="F57" s="697">
        <f>F58</f>
        <v>71725.3</v>
      </c>
      <c r="G57" s="643"/>
      <c r="H57" s="697">
        <f>H58</f>
        <v>68297.399999999994</v>
      </c>
      <c r="I57" s="643"/>
      <c r="J57" s="667">
        <f>J58</f>
        <v>68195.399999999994</v>
      </c>
      <c r="K57" s="643"/>
      <c r="L57" s="140"/>
      <c r="N57" s="140"/>
      <c r="O57" s="140"/>
    </row>
    <row r="58" spans="1:15" s="124" customFormat="1" x14ac:dyDescent="0.25">
      <c r="A58" s="537" t="s">
        <v>93</v>
      </c>
      <c r="B58" s="566" t="s">
        <v>28</v>
      </c>
      <c r="C58" s="368" t="s">
        <v>47</v>
      </c>
      <c r="D58" s="676" t="s">
        <v>195</v>
      </c>
      <c r="E58" s="368">
        <v>120</v>
      </c>
      <c r="F58" s="697">
        <f>'ведом. 2026-2028'!AD39</f>
        <v>71725.3</v>
      </c>
      <c r="G58" s="643"/>
      <c r="H58" s="697">
        <f>'ведом. 2026-2028'!AE39</f>
        <v>68297.399999999994</v>
      </c>
      <c r="I58" s="643"/>
      <c r="J58" s="667">
        <f>'ведом. 2026-2028'!AF39</f>
        <v>68195.399999999994</v>
      </c>
      <c r="K58" s="643"/>
      <c r="L58" s="140"/>
      <c r="N58" s="140"/>
      <c r="O58" s="140"/>
    </row>
    <row r="59" spans="1:15" s="153" customFormat="1" ht="31.5" x14ac:dyDescent="0.25">
      <c r="A59" s="366" t="s">
        <v>511</v>
      </c>
      <c r="B59" s="566" t="s">
        <v>28</v>
      </c>
      <c r="C59" s="368" t="s">
        <v>47</v>
      </c>
      <c r="D59" s="678" t="s">
        <v>512</v>
      </c>
      <c r="E59" s="368"/>
      <c r="F59" s="697">
        <f>F60</f>
        <v>355</v>
      </c>
      <c r="G59" s="643"/>
      <c r="H59" s="697">
        <f t="shared" ref="H59:J60" si="7">H60</f>
        <v>301.5</v>
      </c>
      <c r="I59" s="643"/>
      <c r="J59" s="667">
        <f t="shared" si="7"/>
        <v>349</v>
      </c>
      <c r="K59" s="643"/>
      <c r="L59" s="140"/>
      <c r="N59" s="140"/>
      <c r="O59" s="140"/>
    </row>
    <row r="60" spans="1:15" s="153" customFormat="1" ht="78.75" x14ac:dyDescent="0.25">
      <c r="A60" s="366" t="s">
        <v>390</v>
      </c>
      <c r="B60" s="566" t="s">
        <v>28</v>
      </c>
      <c r="C60" s="368" t="s">
        <v>47</v>
      </c>
      <c r="D60" s="676" t="s">
        <v>513</v>
      </c>
      <c r="E60" s="368"/>
      <c r="F60" s="697">
        <f>F61</f>
        <v>355</v>
      </c>
      <c r="G60" s="643"/>
      <c r="H60" s="697">
        <f t="shared" si="7"/>
        <v>301.5</v>
      </c>
      <c r="I60" s="643"/>
      <c r="J60" s="667">
        <f t="shared" si="7"/>
        <v>349</v>
      </c>
      <c r="K60" s="643"/>
      <c r="L60" s="140"/>
      <c r="N60" s="140"/>
      <c r="O60" s="140"/>
    </row>
    <row r="61" spans="1:15" s="153" customFormat="1" x14ac:dyDescent="0.25">
      <c r="A61" s="366" t="s">
        <v>117</v>
      </c>
      <c r="B61" s="566" t="s">
        <v>28</v>
      </c>
      <c r="C61" s="368" t="s">
        <v>47</v>
      </c>
      <c r="D61" s="676" t="s">
        <v>513</v>
      </c>
      <c r="E61" s="368">
        <v>200</v>
      </c>
      <c r="F61" s="697">
        <f>F62</f>
        <v>355</v>
      </c>
      <c r="G61" s="643"/>
      <c r="H61" s="697">
        <f>H62</f>
        <v>301.5</v>
      </c>
      <c r="I61" s="643"/>
      <c r="J61" s="667">
        <f>J62</f>
        <v>349</v>
      </c>
      <c r="K61" s="643"/>
      <c r="L61" s="140"/>
      <c r="N61" s="140"/>
      <c r="O61" s="140"/>
    </row>
    <row r="62" spans="1:15" s="153" customFormat="1" x14ac:dyDescent="0.25">
      <c r="A62" s="366" t="s">
        <v>50</v>
      </c>
      <c r="B62" s="566" t="s">
        <v>28</v>
      </c>
      <c r="C62" s="368" t="s">
        <v>47</v>
      </c>
      <c r="D62" s="676" t="s">
        <v>513</v>
      </c>
      <c r="E62" s="368">
        <v>240</v>
      </c>
      <c r="F62" s="697">
        <f>'ведом. 2026-2028'!AD43</f>
        <v>355</v>
      </c>
      <c r="G62" s="643"/>
      <c r="H62" s="697">
        <f>'ведом. 2026-2028'!AE43</f>
        <v>301.5</v>
      </c>
      <c r="I62" s="643"/>
      <c r="J62" s="667">
        <f>'ведом. 2026-2028'!AF43</f>
        <v>349</v>
      </c>
      <c r="K62" s="643"/>
      <c r="L62" s="140"/>
      <c r="N62" s="140"/>
      <c r="O62" s="140"/>
    </row>
    <row r="63" spans="1:15" s="124" customFormat="1" ht="31.5" x14ac:dyDescent="0.25">
      <c r="A63" s="432" t="s">
        <v>290</v>
      </c>
      <c r="B63" s="566" t="s">
        <v>28</v>
      </c>
      <c r="C63" s="368" t="s">
        <v>47</v>
      </c>
      <c r="D63" s="676" t="s">
        <v>129</v>
      </c>
      <c r="E63" s="368"/>
      <c r="F63" s="697">
        <f>F64</f>
        <v>6866.1</v>
      </c>
      <c r="G63" s="643"/>
      <c r="H63" s="697">
        <f>H64</f>
        <v>7037.8</v>
      </c>
      <c r="I63" s="643"/>
      <c r="J63" s="667">
        <f>J64</f>
        <v>7291.1</v>
      </c>
      <c r="K63" s="643"/>
      <c r="L63" s="140"/>
      <c r="N63" s="140"/>
      <c r="O63" s="140"/>
    </row>
    <row r="64" spans="1:15" s="124" customFormat="1" ht="47.25" x14ac:dyDescent="0.25">
      <c r="A64" s="412" t="s">
        <v>764</v>
      </c>
      <c r="B64" s="566" t="s">
        <v>28</v>
      </c>
      <c r="C64" s="368" t="s">
        <v>47</v>
      </c>
      <c r="D64" s="676" t="s">
        <v>291</v>
      </c>
      <c r="E64" s="368"/>
      <c r="F64" s="697">
        <f>F65</f>
        <v>6866.1</v>
      </c>
      <c r="G64" s="643"/>
      <c r="H64" s="697">
        <f>H65</f>
        <v>7037.8</v>
      </c>
      <c r="I64" s="643"/>
      <c r="J64" s="667">
        <f>J65</f>
        <v>7291.1</v>
      </c>
      <c r="K64" s="643"/>
      <c r="L64" s="140"/>
      <c r="N64" s="140"/>
      <c r="O64" s="140"/>
    </row>
    <row r="65" spans="1:15" s="124" customFormat="1" ht="31.5" x14ac:dyDescent="0.25">
      <c r="A65" s="541" t="s">
        <v>292</v>
      </c>
      <c r="B65" s="566" t="s">
        <v>28</v>
      </c>
      <c r="C65" s="368" t="s">
        <v>47</v>
      </c>
      <c r="D65" s="676" t="s">
        <v>293</v>
      </c>
      <c r="E65" s="368"/>
      <c r="F65" s="697">
        <f>F66</f>
        <v>6866.1</v>
      </c>
      <c r="G65" s="643"/>
      <c r="H65" s="697">
        <f>H66</f>
        <v>7037.8</v>
      </c>
      <c r="I65" s="643"/>
      <c r="J65" s="667">
        <f>J66</f>
        <v>7291.1</v>
      </c>
      <c r="K65" s="643"/>
      <c r="L65" s="140"/>
      <c r="N65" s="140"/>
      <c r="O65" s="140"/>
    </row>
    <row r="66" spans="1:15" s="124" customFormat="1" ht="94.5" x14ac:dyDescent="0.25">
      <c r="A66" s="541" t="s">
        <v>620</v>
      </c>
      <c r="B66" s="566" t="s">
        <v>28</v>
      </c>
      <c r="C66" s="368" t="s">
        <v>47</v>
      </c>
      <c r="D66" s="678" t="s">
        <v>294</v>
      </c>
      <c r="E66" s="368"/>
      <c r="F66" s="697">
        <f>F67</f>
        <v>6866.1</v>
      </c>
      <c r="G66" s="643"/>
      <c r="H66" s="697">
        <f>H67</f>
        <v>7037.8</v>
      </c>
      <c r="I66" s="643"/>
      <c r="J66" s="667">
        <f>J67</f>
        <v>7291.1</v>
      </c>
      <c r="K66" s="643"/>
      <c r="L66" s="140"/>
      <c r="N66" s="140"/>
      <c r="O66" s="140"/>
    </row>
    <row r="67" spans="1:15" s="124" customFormat="1" x14ac:dyDescent="0.25">
      <c r="A67" s="537" t="s">
        <v>117</v>
      </c>
      <c r="B67" s="566" t="s">
        <v>28</v>
      </c>
      <c r="C67" s="368" t="s">
        <v>47</v>
      </c>
      <c r="D67" s="678" t="s">
        <v>294</v>
      </c>
      <c r="E67" s="368">
        <v>200</v>
      </c>
      <c r="F67" s="697">
        <f>F68</f>
        <v>6866.1</v>
      </c>
      <c r="G67" s="643"/>
      <c r="H67" s="697">
        <f>H68</f>
        <v>7037.8</v>
      </c>
      <c r="I67" s="643"/>
      <c r="J67" s="667">
        <f>J68</f>
        <v>7291.1</v>
      </c>
      <c r="K67" s="643"/>
      <c r="L67" s="140"/>
      <c r="N67" s="140"/>
      <c r="O67" s="140"/>
    </row>
    <row r="68" spans="1:15" s="124" customFormat="1" x14ac:dyDescent="0.25">
      <c r="A68" s="537" t="s">
        <v>50</v>
      </c>
      <c r="B68" s="566" t="s">
        <v>28</v>
      </c>
      <c r="C68" s="368" t="s">
        <v>47</v>
      </c>
      <c r="D68" s="678" t="s">
        <v>294</v>
      </c>
      <c r="E68" s="368">
        <v>240</v>
      </c>
      <c r="F68" s="697">
        <f>'ведом. 2026-2028'!AD49</f>
        <v>6866.1</v>
      </c>
      <c r="G68" s="643"/>
      <c r="H68" s="697">
        <f>'ведом. 2026-2028'!AE49</f>
        <v>7037.8</v>
      </c>
      <c r="I68" s="643"/>
      <c r="J68" s="667">
        <f>'ведом. 2026-2028'!AF49</f>
        <v>7291.1</v>
      </c>
      <c r="K68" s="643"/>
      <c r="L68" s="140"/>
      <c r="N68" s="140"/>
      <c r="O68" s="140"/>
    </row>
    <row r="69" spans="1:15" s="124" customFormat="1" ht="31.5" x14ac:dyDescent="0.25">
      <c r="A69" s="537" t="s">
        <v>68</v>
      </c>
      <c r="B69" s="566" t="s">
        <v>28</v>
      </c>
      <c r="C69" s="368" t="s">
        <v>92</v>
      </c>
      <c r="D69" s="679"/>
      <c r="E69" s="368"/>
      <c r="F69" s="697">
        <f>F70+F87</f>
        <v>42595.4</v>
      </c>
      <c r="G69" s="643"/>
      <c r="H69" s="697">
        <f>H70+H87</f>
        <v>40184.800000000003</v>
      </c>
      <c r="I69" s="643"/>
      <c r="J69" s="667">
        <f>J70+J87</f>
        <v>40324.400000000001</v>
      </c>
      <c r="K69" s="643"/>
      <c r="L69" s="140"/>
      <c r="N69" s="140"/>
      <c r="O69" s="140"/>
    </row>
    <row r="70" spans="1:15" s="124" customFormat="1" x14ac:dyDescent="0.25">
      <c r="A70" s="432" t="s">
        <v>179</v>
      </c>
      <c r="B70" s="566" t="s">
        <v>28</v>
      </c>
      <c r="C70" s="368" t="s">
        <v>92</v>
      </c>
      <c r="D70" s="676" t="s">
        <v>109</v>
      </c>
      <c r="E70" s="368"/>
      <c r="F70" s="697">
        <f>F71</f>
        <v>31818.5</v>
      </c>
      <c r="G70" s="643"/>
      <c r="H70" s="697">
        <f>H71</f>
        <v>29969.7</v>
      </c>
      <c r="I70" s="643"/>
      <c r="J70" s="667">
        <f>J71</f>
        <v>30067.100000000002</v>
      </c>
      <c r="K70" s="643"/>
      <c r="L70" s="140"/>
      <c r="N70" s="140"/>
      <c r="O70" s="140"/>
    </row>
    <row r="71" spans="1:15" s="124" customFormat="1" x14ac:dyDescent="0.25">
      <c r="A71" s="432" t="s">
        <v>182</v>
      </c>
      <c r="B71" s="566" t="s">
        <v>28</v>
      </c>
      <c r="C71" s="368" t="s">
        <v>92</v>
      </c>
      <c r="D71" s="676" t="s">
        <v>183</v>
      </c>
      <c r="E71" s="368"/>
      <c r="F71" s="697">
        <f>F72+F83</f>
        <v>31818.5</v>
      </c>
      <c r="G71" s="643"/>
      <c r="H71" s="697">
        <f>H72+H83</f>
        <v>29969.7</v>
      </c>
      <c r="I71" s="643"/>
      <c r="J71" s="667">
        <f>J72+J83</f>
        <v>30067.100000000002</v>
      </c>
      <c r="K71" s="643"/>
      <c r="L71" s="140"/>
      <c r="N71" s="140"/>
      <c r="O71" s="140"/>
    </row>
    <row r="72" spans="1:15" s="124" customFormat="1" ht="31.5" x14ac:dyDescent="0.25">
      <c r="A72" s="432" t="s">
        <v>184</v>
      </c>
      <c r="B72" s="566" t="s">
        <v>28</v>
      </c>
      <c r="C72" s="368" t="s">
        <v>92</v>
      </c>
      <c r="D72" s="676" t="s">
        <v>185</v>
      </c>
      <c r="E72" s="368"/>
      <c r="F72" s="697">
        <f>F73</f>
        <v>31234.400000000001</v>
      </c>
      <c r="G72" s="643"/>
      <c r="H72" s="697">
        <f>H73</f>
        <v>29534.7</v>
      </c>
      <c r="I72" s="643"/>
      <c r="J72" s="667">
        <f>J73</f>
        <v>29695.100000000002</v>
      </c>
      <c r="K72" s="643"/>
      <c r="L72" s="140"/>
      <c r="N72" s="140"/>
      <c r="O72" s="140"/>
    </row>
    <row r="73" spans="1:15" s="124" customFormat="1" x14ac:dyDescent="0.25">
      <c r="A73" s="541" t="s">
        <v>202</v>
      </c>
      <c r="B73" s="566" t="s">
        <v>28</v>
      </c>
      <c r="C73" s="368" t="s">
        <v>92</v>
      </c>
      <c r="D73" s="678" t="s">
        <v>203</v>
      </c>
      <c r="E73" s="368"/>
      <c r="F73" s="697">
        <f>F74+F77+F80</f>
        <v>31234.400000000001</v>
      </c>
      <c r="G73" s="643"/>
      <c r="H73" s="697">
        <f t="shared" ref="H73:J73" si="8">H74+H77+H80</f>
        <v>29534.7</v>
      </c>
      <c r="I73" s="643"/>
      <c r="J73" s="667">
        <f t="shared" si="8"/>
        <v>29695.100000000002</v>
      </c>
      <c r="K73" s="643"/>
      <c r="L73" s="140"/>
      <c r="N73" s="140"/>
      <c r="O73" s="140"/>
    </row>
    <row r="74" spans="1:15" s="124" customFormat="1" ht="31.5" x14ac:dyDescent="0.25">
      <c r="A74" s="537" t="s">
        <v>204</v>
      </c>
      <c r="B74" s="566" t="s">
        <v>28</v>
      </c>
      <c r="C74" s="368" t="s">
        <v>92</v>
      </c>
      <c r="D74" s="678" t="s">
        <v>205</v>
      </c>
      <c r="E74" s="368"/>
      <c r="F74" s="697">
        <f>F75</f>
        <v>3239.3</v>
      </c>
      <c r="G74" s="643"/>
      <c r="H74" s="697">
        <f t="shared" ref="H74:J74" si="9">H75</f>
        <v>3324.5</v>
      </c>
      <c r="I74" s="643"/>
      <c r="J74" s="667">
        <f t="shared" si="9"/>
        <v>3434.2</v>
      </c>
      <c r="K74" s="643"/>
      <c r="L74" s="140"/>
      <c r="N74" s="140"/>
      <c r="O74" s="140"/>
    </row>
    <row r="75" spans="1:15" s="124" customFormat="1" x14ac:dyDescent="0.25">
      <c r="A75" s="537" t="s">
        <v>117</v>
      </c>
      <c r="B75" s="566" t="s">
        <v>28</v>
      </c>
      <c r="C75" s="368" t="s">
        <v>92</v>
      </c>
      <c r="D75" s="678" t="s">
        <v>205</v>
      </c>
      <c r="E75" s="368">
        <v>200</v>
      </c>
      <c r="F75" s="697">
        <f>F76</f>
        <v>3239.3</v>
      </c>
      <c r="G75" s="643"/>
      <c r="H75" s="697">
        <f>H76</f>
        <v>3324.5</v>
      </c>
      <c r="I75" s="643"/>
      <c r="J75" s="667">
        <f>J76</f>
        <v>3434.2</v>
      </c>
      <c r="K75" s="643"/>
      <c r="L75" s="140"/>
      <c r="N75" s="140"/>
      <c r="O75" s="140"/>
    </row>
    <row r="76" spans="1:15" s="124" customFormat="1" x14ac:dyDescent="0.25">
      <c r="A76" s="537" t="s">
        <v>50</v>
      </c>
      <c r="B76" s="566" t="s">
        <v>28</v>
      </c>
      <c r="C76" s="368" t="s">
        <v>92</v>
      </c>
      <c r="D76" s="678" t="s">
        <v>205</v>
      </c>
      <c r="E76" s="368">
        <v>240</v>
      </c>
      <c r="F76" s="697">
        <f>'ведом. 2026-2028'!AD515</f>
        <v>3239.3</v>
      </c>
      <c r="G76" s="643"/>
      <c r="H76" s="697">
        <f>'ведом. 2026-2028'!AE515</f>
        <v>3324.5</v>
      </c>
      <c r="I76" s="643"/>
      <c r="J76" s="667">
        <f>'ведом. 2026-2028'!AF515</f>
        <v>3434.2</v>
      </c>
      <c r="K76" s="643"/>
      <c r="L76" s="140"/>
      <c r="N76" s="140"/>
      <c r="O76" s="140"/>
    </row>
    <row r="77" spans="1:15" s="124" customFormat="1" ht="31.5" x14ac:dyDescent="0.25">
      <c r="A77" s="537" t="s">
        <v>209</v>
      </c>
      <c r="B77" s="566" t="s">
        <v>28</v>
      </c>
      <c r="C77" s="368" t="s">
        <v>92</v>
      </c>
      <c r="D77" s="435" t="str">
        <f>D78</f>
        <v>12 5 01 00162</v>
      </c>
      <c r="E77" s="368"/>
      <c r="F77" s="697">
        <f>F79</f>
        <v>15560.5</v>
      </c>
      <c r="G77" s="643"/>
      <c r="H77" s="697">
        <f>H79</f>
        <v>14536.2</v>
      </c>
      <c r="I77" s="643"/>
      <c r="J77" s="667">
        <f>J79</f>
        <v>14536.2</v>
      </c>
      <c r="K77" s="643"/>
      <c r="L77" s="140"/>
      <c r="N77" s="140"/>
      <c r="O77" s="140"/>
    </row>
    <row r="78" spans="1:15" s="124" customFormat="1" ht="47.25" x14ac:dyDescent="0.25">
      <c r="A78" s="537" t="s">
        <v>40</v>
      </c>
      <c r="B78" s="566" t="s">
        <v>28</v>
      </c>
      <c r="C78" s="368" t="s">
        <v>92</v>
      </c>
      <c r="D78" s="435" t="str">
        <f>D79</f>
        <v>12 5 01 00162</v>
      </c>
      <c r="E78" s="368">
        <v>100</v>
      </c>
      <c r="F78" s="697">
        <f>F79</f>
        <v>15560.5</v>
      </c>
      <c r="G78" s="643"/>
      <c r="H78" s="697">
        <f>H79</f>
        <v>14536.2</v>
      </c>
      <c r="I78" s="643"/>
      <c r="J78" s="667">
        <f>J79</f>
        <v>14536.2</v>
      </c>
      <c r="K78" s="643"/>
      <c r="L78" s="140"/>
      <c r="N78" s="140"/>
      <c r="O78" s="140"/>
    </row>
    <row r="79" spans="1:15" s="124" customFormat="1" x14ac:dyDescent="0.25">
      <c r="A79" s="537" t="s">
        <v>93</v>
      </c>
      <c r="B79" s="566" t="s">
        <v>28</v>
      </c>
      <c r="C79" s="368" t="s">
        <v>92</v>
      </c>
      <c r="D79" s="678" t="s">
        <v>206</v>
      </c>
      <c r="E79" s="368">
        <v>120</v>
      </c>
      <c r="F79" s="697">
        <f>'ведом. 2026-2028'!AD518</f>
        <v>15560.5</v>
      </c>
      <c r="G79" s="643"/>
      <c r="H79" s="697">
        <f>'ведом. 2026-2028'!AE518</f>
        <v>14536.2</v>
      </c>
      <c r="I79" s="643"/>
      <c r="J79" s="667">
        <f>'ведом. 2026-2028'!AF518</f>
        <v>14536.2</v>
      </c>
      <c r="K79" s="643"/>
      <c r="L79" s="140"/>
      <c r="N79" s="140"/>
      <c r="O79" s="140"/>
    </row>
    <row r="80" spans="1:15" s="124" customFormat="1" ht="31.5" x14ac:dyDescent="0.25">
      <c r="A80" s="537" t="s">
        <v>208</v>
      </c>
      <c r="B80" s="566" t="s">
        <v>28</v>
      </c>
      <c r="C80" s="368" t="s">
        <v>92</v>
      </c>
      <c r="D80" s="435" t="str">
        <f>D81</f>
        <v>12 5 01 00163</v>
      </c>
      <c r="E80" s="368"/>
      <c r="F80" s="697">
        <f>F81</f>
        <v>12434.6</v>
      </c>
      <c r="G80" s="643"/>
      <c r="H80" s="697">
        <f>H81</f>
        <v>11674</v>
      </c>
      <c r="I80" s="643"/>
      <c r="J80" s="667">
        <f>J81</f>
        <v>11724.7</v>
      </c>
      <c r="K80" s="643"/>
      <c r="L80" s="140"/>
      <c r="N80" s="140"/>
      <c r="O80" s="140"/>
    </row>
    <row r="81" spans="1:15" s="124" customFormat="1" ht="47.25" x14ac:dyDescent="0.25">
      <c r="A81" s="537" t="s">
        <v>40</v>
      </c>
      <c r="B81" s="566" t="s">
        <v>28</v>
      </c>
      <c r="C81" s="368" t="s">
        <v>92</v>
      </c>
      <c r="D81" s="435" t="str">
        <f>D82</f>
        <v>12 5 01 00163</v>
      </c>
      <c r="E81" s="368">
        <v>100</v>
      </c>
      <c r="F81" s="697">
        <f>F82</f>
        <v>12434.6</v>
      </c>
      <c r="G81" s="643"/>
      <c r="H81" s="697">
        <f>H82</f>
        <v>11674</v>
      </c>
      <c r="I81" s="643"/>
      <c r="J81" s="667">
        <f>J82</f>
        <v>11724.7</v>
      </c>
      <c r="K81" s="643"/>
      <c r="L81" s="140"/>
      <c r="N81" s="140"/>
      <c r="O81" s="140"/>
    </row>
    <row r="82" spans="1:15" s="124" customFormat="1" x14ac:dyDescent="0.25">
      <c r="A82" s="537" t="s">
        <v>93</v>
      </c>
      <c r="B82" s="566" t="s">
        <v>28</v>
      </c>
      <c r="C82" s="368" t="s">
        <v>92</v>
      </c>
      <c r="D82" s="678" t="s">
        <v>207</v>
      </c>
      <c r="E82" s="368">
        <v>120</v>
      </c>
      <c r="F82" s="697">
        <f>'ведом. 2026-2028'!AD521</f>
        <v>12434.6</v>
      </c>
      <c r="G82" s="643"/>
      <c r="H82" s="697">
        <f>'ведом. 2026-2028'!AE521</f>
        <v>11674</v>
      </c>
      <c r="I82" s="643"/>
      <c r="J82" s="667">
        <f>'ведом. 2026-2028'!AF521</f>
        <v>11724.7</v>
      </c>
      <c r="K82" s="643"/>
      <c r="L82" s="140"/>
      <c r="N82" s="140"/>
      <c r="O82" s="140"/>
    </row>
    <row r="83" spans="1:15" s="303" customFormat="1" ht="31.5" x14ac:dyDescent="0.25">
      <c r="A83" s="366" t="s">
        <v>511</v>
      </c>
      <c r="B83" s="566" t="s">
        <v>28</v>
      </c>
      <c r="C83" s="368" t="s">
        <v>92</v>
      </c>
      <c r="D83" s="678" t="s">
        <v>512</v>
      </c>
      <c r="E83" s="368"/>
      <c r="F83" s="697">
        <f>F84</f>
        <v>584.1</v>
      </c>
      <c r="G83" s="643"/>
      <c r="H83" s="697">
        <f t="shared" ref="H83:J85" si="10">H84</f>
        <v>435</v>
      </c>
      <c r="I83" s="643"/>
      <c r="J83" s="667">
        <f t="shared" si="10"/>
        <v>372</v>
      </c>
      <c r="K83" s="643"/>
      <c r="L83" s="140"/>
      <c r="N83" s="140"/>
      <c r="O83" s="140"/>
    </row>
    <row r="84" spans="1:15" s="303" customFormat="1" ht="76.5" customHeight="1" x14ac:dyDescent="0.25">
      <c r="A84" s="366" t="s">
        <v>390</v>
      </c>
      <c r="B84" s="566" t="s">
        <v>28</v>
      </c>
      <c r="C84" s="368" t="s">
        <v>92</v>
      </c>
      <c r="D84" s="676" t="s">
        <v>513</v>
      </c>
      <c r="E84" s="368"/>
      <c r="F84" s="697">
        <f>F85</f>
        <v>584.1</v>
      </c>
      <c r="G84" s="643"/>
      <c r="H84" s="697">
        <f t="shared" si="10"/>
        <v>435</v>
      </c>
      <c r="I84" s="643"/>
      <c r="J84" s="667">
        <f t="shared" si="10"/>
        <v>372</v>
      </c>
      <c r="K84" s="643"/>
      <c r="L84" s="140"/>
      <c r="N84" s="140"/>
      <c r="O84" s="140"/>
    </row>
    <row r="85" spans="1:15" s="303" customFormat="1" x14ac:dyDescent="0.25">
      <c r="A85" s="366" t="s">
        <v>117</v>
      </c>
      <c r="B85" s="566" t="s">
        <v>28</v>
      </c>
      <c r="C85" s="368" t="s">
        <v>92</v>
      </c>
      <c r="D85" s="676" t="s">
        <v>513</v>
      </c>
      <c r="E85" s="368">
        <v>200</v>
      </c>
      <c r="F85" s="697">
        <f>F86</f>
        <v>584.1</v>
      </c>
      <c r="G85" s="643"/>
      <c r="H85" s="697">
        <f t="shared" si="10"/>
        <v>435</v>
      </c>
      <c r="I85" s="643"/>
      <c r="J85" s="667">
        <f t="shared" si="10"/>
        <v>372</v>
      </c>
      <c r="K85" s="643"/>
      <c r="L85" s="140"/>
      <c r="N85" s="140"/>
      <c r="O85" s="140"/>
    </row>
    <row r="86" spans="1:15" s="303" customFormat="1" x14ac:dyDescent="0.25">
      <c r="A86" s="366" t="s">
        <v>50</v>
      </c>
      <c r="B86" s="566" t="s">
        <v>28</v>
      </c>
      <c r="C86" s="368" t="s">
        <v>92</v>
      </c>
      <c r="D86" s="676" t="s">
        <v>513</v>
      </c>
      <c r="E86" s="368">
        <v>240</v>
      </c>
      <c r="F86" s="697">
        <f>'ведом. 2026-2028'!AD525+'ведом. 2026-2028'!AD938</f>
        <v>584.1</v>
      </c>
      <c r="G86" s="643"/>
      <c r="H86" s="697">
        <f>'ведом. 2026-2028'!AE525+'ведом. 2026-2028'!AE938</f>
        <v>435</v>
      </c>
      <c r="I86" s="643"/>
      <c r="J86" s="667">
        <f>'ведом. 2026-2028'!AF525+'ведом. 2026-2028'!AF938</f>
        <v>372</v>
      </c>
      <c r="K86" s="643"/>
      <c r="L86" s="140"/>
      <c r="N86" s="140"/>
      <c r="O86" s="140"/>
    </row>
    <row r="87" spans="1:15" s="124" customFormat="1" x14ac:dyDescent="0.25">
      <c r="A87" s="432" t="s">
        <v>266</v>
      </c>
      <c r="B87" s="566" t="s">
        <v>28</v>
      </c>
      <c r="C87" s="368" t="s">
        <v>92</v>
      </c>
      <c r="D87" s="676" t="s">
        <v>96</v>
      </c>
      <c r="E87" s="368"/>
      <c r="F87" s="697">
        <f>F88</f>
        <v>10776.900000000001</v>
      </c>
      <c r="G87" s="643"/>
      <c r="H87" s="697">
        <f>H88</f>
        <v>10215.1</v>
      </c>
      <c r="I87" s="643"/>
      <c r="J87" s="667">
        <f>J88</f>
        <v>10257.299999999999</v>
      </c>
      <c r="K87" s="643"/>
      <c r="L87" s="140"/>
      <c r="N87" s="140"/>
      <c r="O87" s="140"/>
    </row>
    <row r="88" spans="1:15" s="124" customFormat="1" x14ac:dyDescent="0.25">
      <c r="A88" s="541" t="s">
        <v>264</v>
      </c>
      <c r="B88" s="566" t="s">
        <v>28</v>
      </c>
      <c r="C88" s="368" t="s">
        <v>92</v>
      </c>
      <c r="D88" s="676" t="s">
        <v>265</v>
      </c>
      <c r="E88" s="368"/>
      <c r="F88" s="697">
        <f>F89+F92+F95+F98</f>
        <v>10776.900000000001</v>
      </c>
      <c r="G88" s="643"/>
      <c r="H88" s="697">
        <f>H89+H92+H95+H98</f>
        <v>10215.1</v>
      </c>
      <c r="I88" s="643"/>
      <c r="J88" s="667">
        <f>J89+J92+J95+J98</f>
        <v>10257.299999999999</v>
      </c>
      <c r="K88" s="643"/>
      <c r="L88" s="140"/>
      <c r="N88" s="140"/>
      <c r="O88" s="140"/>
    </row>
    <row r="89" spans="1:15" s="124" customFormat="1" x14ac:dyDescent="0.25">
      <c r="A89" s="537" t="s">
        <v>267</v>
      </c>
      <c r="B89" s="566" t="s">
        <v>28</v>
      </c>
      <c r="C89" s="368" t="s">
        <v>92</v>
      </c>
      <c r="D89" s="676" t="s">
        <v>268</v>
      </c>
      <c r="E89" s="368"/>
      <c r="F89" s="697">
        <f>F90</f>
        <v>1200.5</v>
      </c>
      <c r="G89" s="643"/>
      <c r="H89" s="697">
        <f>H90</f>
        <v>1233.9000000000001</v>
      </c>
      <c r="I89" s="643"/>
      <c r="J89" s="667">
        <f>J90</f>
        <v>1276.0999999999999</v>
      </c>
      <c r="K89" s="643"/>
      <c r="L89" s="140"/>
      <c r="N89" s="140"/>
      <c r="O89" s="140"/>
    </row>
    <row r="90" spans="1:15" s="124" customFormat="1" x14ac:dyDescent="0.25">
      <c r="A90" s="537" t="s">
        <v>117</v>
      </c>
      <c r="B90" s="566" t="s">
        <v>28</v>
      </c>
      <c r="C90" s="368" t="s">
        <v>92</v>
      </c>
      <c r="D90" s="676" t="s">
        <v>268</v>
      </c>
      <c r="E90" s="368">
        <v>200</v>
      </c>
      <c r="F90" s="697">
        <f>F91</f>
        <v>1200.5</v>
      </c>
      <c r="G90" s="643"/>
      <c r="H90" s="697">
        <f>H91</f>
        <v>1233.9000000000001</v>
      </c>
      <c r="I90" s="643"/>
      <c r="J90" s="667">
        <f>J91</f>
        <v>1276.0999999999999</v>
      </c>
      <c r="K90" s="643"/>
      <c r="L90" s="140"/>
      <c r="N90" s="140"/>
      <c r="O90" s="140"/>
    </row>
    <row r="91" spans="1:15" s="124" customFormat="1" x14ac:dyDescent="0.25">
      <c r="A91" s="537" t="s">
        <v>50</v>
      </c>
      <c r="B91" s="566" t="s">
        <v>28</v>
      </c>
      <c r="C91" s="368" t="s">
        <v>92</v>
      </c>
      <c r="D91" s="676" t="s">
        <v>268</v>
      </c>
      <c r="E91" s="368">
        <v>240</v>
      </c>
      <c r="F91" s="697">
        <f>'ведом. 2026-2028'!AD943</f>
        <v>1200.5</v>
      </c>
      <c r="G91" s="643"/>
      <c r="H91" s="697">
        <f>'ведом. 2026-2028'!AE943</f>
        <v>1233.9000000000001</v>
      </c>
      <c r="I91" s="643"/>
      <c r="J91" s="667">
        <f>'ведом. 2026-2028'!AF943</f>
        <v>1276.0999999999999</v>
      </c>
      <c r="K91" s="643"/>
      <c r="L91" s="140"/>
      <c r="N91" s="140"/>
      <c r="O91" s="140"/>
    </row>
    <row r="92" spans="1:15" s="124" customFormat="1" ht="31.5" x14ac:dyDescent="0.25">
      <c r="A92" s="537" t="s">
        <v>269</v>
      </c>
      <c r="B92" s="566" t="s">
        <v>28</v>
      </c>
      <c r="C92" s="368" t="s">
        <v>92</v>
      </c>
      <c r="D92" s="676" t="s">
        <v>270</v>
      </c>
      <c r="E92" s="368"/>
      <c r="F92" s="697">
        <f>F93</f>
        <v>2649.5</v>
      </c>
      <c r="G92" s="643"/>
      <c r="H92" s="697">
        <f>H93</f>
        <v>2469</v>
      </c>
      <c r="I92" s="643"/>
      <c r="J92" s="667">
        <f>J93</f>
        <v>2469</v>
      </c>
      <c r="K92" s="643"/>
      <c r="L92" s="140"/>
      <c r="N92" s="140"/>
      <c r="O92" s="140"/>
    </row>
    <row r="93" spans="1:15" s="124" customFormat="1" ht="47.25" x14ac:dyDescent="0.25">
      <c r="A93" s="537" t="s">
        <v>40</v>
      </c>
      <c r="B93" s="566" t="s">
        <v>28</v>
      </c>
      <c r="C93" s="368" t="s">
        <v>92</v>
      </c>
      <c r="D93" s="676" t="s">
        <v>270</v>
      </c>
      <c r="E93" s="368">
        <v>100</v>
      </c>
      <c r="F93" s="697">
        <f>F94</f>
        <v>2649.5</v>
      </c>
      <c r="G93" s="643"/>
      <c r="H93" s="697">
        <f>H94</f>
        <v>2469</v>
      </c>
      <c r="I93" s="643"/>
      <c r="J93" s="667">
        <f>J94</f>
        <v>2469</v>
      </c>
      <c r="K93" s="643"/>
      <c r="L93" s="140"/>
      <c r="N93" s="140"/>
      <c r="O93" s="140"/>
    </row>
    <row r="94" spans="1:15" s="124" customFormat="1" x14ac:dyDescent="0.25">
      <c r="A94" s="537" t="s">
        <v>93</v>
      </c>
      <c r="B94" s="566" t="s">
        <v>28</v>
      </c>
      <c r="C94" s="368" t="s">
        <v>92</v>
      </c>
      <c r="D94" s="676" t="s">
        <v>270</v>
      </c>
      <c r="E94" s="368">
        <v>120</v>
      </c>
      <c r="F94" s="697">
        <f>'ведом. 2026-2028'!AD946</f>
        <v>2649.5</v>
      </c>
      <c r="G94" s="643"/>
      <c r="H94" s="697">
        <f>'ведом. 2026-2028'!AE946</f>
        <v>2469</v>
      </c>
      <c r="I94" s="643"/>
      <c r="J94" s="667">
        <f>'ведом. 2026-2028'!AF946</f>
        <v>2469</v>
      </c>
      <c r="K94" s="643"/>
      <c r="L94" s="140"/>
      <c r="N94" s="140"/>
      <c r="O94" s="140"/>
    </row>
    <row r="95" spans="1:15" s="124" customFormat="1" ht="31.5" x14ac:dyDescent="0.25">
      <c r="A95" s="537" t="s">
        <v>272</v>
      </c>
      <c r="B95" s="566" t="s">
        <v>28</v>
      </c>
      <c r="C95" s="368" t="s">
        <v>92</v>
      </c>
      <c r="D95" s="676" t="s">
        <v>271</v>
      </c>
      <c r="E95" s="368"/>
      <c r="F95" s="697">
        <f>F96</f>
        <v>4455.2</v>
      </c>
      <c r="G95" s="643"/>
      <c r="H95" s="697">
        <f>H96</f>
        <v>4219.3</v>
      </c>
      <c r="I95" s="643"/>
      <c r="J95" s="667">
        <f>J96</f>
        <v>4219.3</v>
      </c>
      <c r="K95" s="643"/>
      <c r="L95" s="140"/>
      <c r="N95" s="140"/>
      <c r="O95" s="140"/>
    </row>
    <row r="96" spans="1:15" s="124" customFormat="1" ht="47.25" x14ac:dyDescent="0.25">
      <c r="A96" s="537" t="s">
        <v>40</v>
      </c>
      <c r="B96" s="566" t="s">
        <v>28</v>
      </c>
      <c r="C96" s="368" t="s">
        <v>92</v>
      </c>
      <c r="D96" s="676" t="s">
        <v>271</v>
      </c>
      <c r="E96" s="368">
        <v>100</v>
      </c>
      <c r="F96" s="697">
        <f>F97</f>
        <v>4455.2</v>
      </c>
      <c r="G96" s="643"/>
      <c r="H96" s="697">
        <f>H97</f>
        <v>4219.3</v>
      </c>
      <c r="I96" s="643"/>
      <c r="J96" s="667">
        <f>J97</f>
        <v>4219.3</v>
      </c>
      <c r="K96" s="643"/>
      <c r="L96" s="140"/>
      <c r="N96" s="140"/>
      <c r="O96" s="140"/>
    </row>
    <row r="97" spans="1:15" s="124" customFormat="1" x14ac:dyDescent="0.25">
      <c r="A97" s="537" t="s">
        <v>93</v>
      </c>
      <c r="B97" s="566" t="s">
        <v>28</v>
      </c>
      <c r="C97" s="368" t="s">
        <v>92</v>
      </c>
      <c r="D97" s="676" t="s">
        <v>271</v>
      </c>
      <c r="E97" s="368">
        <v>120</v>
      </c>
      <c r="F97" s="697">
        <f>'ведом. 2026-2028'!AD949</f>
        <v>4455.2</v>
      </c>
      <c r="G97" s="643"/>
      <c r="H97" s="697">
        <f>'ведом. 2026-2028'!AE949</f>
        <v>4219.3</v>
      </c>
      <c r="I97" s="643"/>
      <c r="J97" s="667">
        <f>'ведом. 2026-2028'!AF949</f>
        <v>4219.3</v>
      </c>
      <c r="K97" s="643"/>
      <c r="L97" s="140"/>
      <c r="N97" s="140"/>
      <c r="O97" s="140"/>
    </row>
    <row r="98" spans="1:15" s="153" customFormat="1" ht="29.25" customHeight="1" x14ac:dyDescent="0.25">
      <c r="A98" s="366" t="s">
        <v>387</v>
      </c>
      <c r="B98" s="566" t="s">
        <v>28</v>
      </c>
      <c r="C98" s="368" t="s">
        <v>92</v>
      </c>
      <c r="D98" s="676" t="s">
        <v>388</v>
      </c>
      <c r="E98" s="368"/>
      <c r="F98" s="697">
        <f>F99</f>
        <v>2471.6999999999998</v>
      </c>
      <c r="G98" s="643"/>
      <c r="H98" s="697">
        <f>H99</f>
        <v>2292.9</v>
      </c>
      <c r="I98" s="643"/>
      <c r="J98" s="667">
        <f>J99</f>
        <v>2292.9</v>
      </c>
      <c r="K98" s="643"/>
      <c r="L98" s="140"/>
      <c r="N98" s="140"/>
      <c r="O98" s="140"/>
    </row>
    <row r="99" spans="1:15" s="153" customFormat="1" ht="47.25" x14ac:dyDescent="0.25">
      <c r="A99" s="366" t="s">
        <v>40</v>
      </c>
      <c r="B99" s="566" t="s">
        <v>28</v>
      </c>
      <c r="C99" s="368" t="s">
        <v>92</v>
      </c>
      <c r="D99" s="676" t="s">
        <v>388</v>
      </c>
      <c r="E99" s="368">
        <v>100</v>
      </c>
      <c r="F99" s="697">
        <f>F100</f>
        <v>2471.6999999999998</v>
      </c>
      <c r="G99" s="643"/>
      <c r="H99" s="697">
        <f>H100</f>
        <v>2292.9</v>
      </c>
      <c r="I99" s="643"/>
      <c r="J99" s="667">
        <f>J100</f>
        <v>2292.9</v>
      </c>
      <c r="K99" s="643"/>
      <c r="L99" s="140"/>
      <c r="N99" s="140"/>
      <c r="O99" s="140"/>
    </row>
    <row r="100" spans="1:15" s="153" customFormat="1" x14ac:dyDescent="0.25">
      <c r="A100" s="366" t="s">
        <v>93</v>
      </c>
      <c r="B100" s="566" t="s">
        <v>28</v>
      </c>
      <c r="C100" s="368" t="s">
        <v>92</v>
      </c>
      <c r="D100" s="676" t="s">
        <v>388</v>
      </c>
      <c r="E100" s="368">
        <v>120</v>
      </c>
      <c r="F100" s="697">
        <f>'ведом. 2026-2028'!AD952</f>
        <v>2471.6999999999998</v>
      </c>
      <c r="G100" s="643"/>
      <c r="H100" s="697">
        <f>'ведом. 2026-2028'!AE952</f>
        <v>2292.9</v>
      </c>
      <c r="I100" s="643"/>
      <c r="J100" s="667">
        <f>'ведом. 2026-2028'!AF952</f>
        <v>2292.9</v>
      </c>
      <c r="K100" s="643"/>
      <c r="L100" s="140"/>
      <c r="N100" s="140"/>
      <c r="O100" s="140"/>
    </row>
    <row r="101" spans="1:15" s="124" customFormat="1" x14ac:dyDescent="0.25">
      <c r="A101" s="537" t="s">
        <v>2</v>
      </c>
      <c r="B101" s="566" t="s">
        <v>28</v>
      </c>
      <c r="C101" s="368">
        <v>11</v>
      </c>
      <c r="D101" s="679"/>
      <c r="E101" s="368"/>
      <c r="F101" s="697">
        <f>F102</f>
        <v>1000</v>
      </c>
      <c r="G101" s="643"/>
      <c r="H101" s="697">
        <f>H102</f>
        <v>0</v>
      </c>
      <c r="I101" s="643"/>
      <c r="J101" s="667">
        <f>J102</f>
        <v>0</v>
      </c>
      <c r="K101" s="643"/>
      <c r="L101" s="140"/>
      <c r="N101" s="140"/>
      <c r="O101" s="140"/>
    </row>
    <row r="102" spans="1:15" s="124" customFormat="1" x14ac:dyDescent="0.25">
      <c r="A102" s="537" t="s">
        <v>321</v>
      </c>
      <c r="B102" s="568" t="s">
        <v>28</v>
      </c>
      <c r="C102" s="317">
        <v>11</v>
      </c>
      <c r="D102" s="680" t="s">
        <v>134</v>
      </c>
      <c r="E102" s="317"/>
      <c r="F102" s="697">
        <f>F103</f>
        <v>1000</v>
      </c>
      <c r="G102" s="643"/>
      <c r="H102" s="697">
        <f>H103</f>
        <v>0</v>
      </c>
      <c r="I102" s="643"/>
      <c r="J102" s="667">
        <f>J103</f>
        <v>0</v>
      </c>
      <c r="K102" s="643"/>
      <c r="L102" s="140"/>
      <c r="N102" s="140"/>
      <c r="O102" s="140"/>
    </row>
    <row r="103" spans="1:15" s="124" customFormat="1" ht="31.5" x14ac:dyDescent="0.25">
      <c r="A103" s="541" t="s">
        <v>314</v>
      </c>
      <c r="B103" s="566" t="s">
        <v>28</v>
      </c>
      <c r="C103" s="368">
        <v>11</v>
      </c>
      <c r="D103" s="676" t="s">
        <v>315</v>
      </c>
      <c r="E103" s="368"/>
      <c r="F103" s="697">
        <f>F104</f>
        <v>1000</v>
      </c>
      <c r="G103" s="643"/>
      <c r="H103" s="697">
        <f>H104</f>
        <v>0</v>
      </c>
      <c r="I103" s="643"/>
      <c r="J103" s="667">
        <f>J104</f>
        <v>0</v>
      </c>
      <c r="K103" s="643"/>
      <c r="L103" s="140"/>
      <c r="N103" s="140"/>
      <c r="O103" s="140"/>
    </row>
    <row r="104" spans="1:15" s="124" customFormat="1" x14ac:dyDescent="0.25">
      <c r="A104" s="366" t="s">
        <v>41</v>
      </c>
      <c r="B104" s="566" t="s">
        <v>28</v>
      </c>
      <c r="C104" s="368">
        <v>11</v>
      </c>
      <c r="D104" s="676" t="s">
        <v>315</v>
      </c>
      <c r="E104" s="368">
        <v>800</v>
      </c>
      <c r="F104" s="697">
        <f>F105</f>
        <v>1000</v>
      </c>
      <c r="G104" s="643"/>
      <c r="H104" s="697">
        <f>H105</f>
        <v>0</v>
      </c>
      <c r="I104" s="643"/>
      <c r="J104" s="667">
        <f>J105</f>
        <v>0</v>
      </c>
      <c r="K104" s="643"/>
      <c r="L104" s="140"/>
      <c r="N104" s="140"/>
      <c r="O104" s="140"/>
    </row>
    <row r="105" spans="1:15" s="124" customFormat="1" x14ac:dyDescent="0.25">
      <c r="A105" s="337" t="s">
        <v>133</v>
      </c>
      <c r="B105" s="566" t="s">
        <v>28</v>
      </c>
      <c r="C105" s="368">
        <v>11</v>
      </c>
      <c r="D105" s="676" t="s">
        <v>315</v>
      </c>
      <c r="E105" s="368">
        <v>870</v>
      </c>
      <c r="F105" s="697">
        <f>'ведом. 2026-2028'!AD54</f>
        <v>1000</v>
      </c>
      <c r="G105" s="643"/>
      <c r="H105" s="697">
        <f>'ведом. 2026-2028'!AE54</f>
        <v>0</v>
      </c>
      <c r="I105" s="643"/>
      <c r="J105" s="667">
        <f>'ведом. 2026-2028'!AF54</f>
        <v>0</v>
      </c>
      <c r="K105" s="643"/>
      <c r="L105" s="140"/>
      <c r="N105" s="140"/>
      <c r="O105" s="140"/>
    </row>
    <row r="106" spans="1:15" s="124" customFormat="1" x14ac:dyDescent="0.25">
      <c r="A106" s="537" t="s">
        <v>14</v>
      </c>
      <c r="B106" s="566" t="s">
        <v>28</v>
      </c>
      <c r="C106" s="368">
        <v>13</v>
      </c>
      <c r="D106" s="679"/>
      <c r="E106" s="368"/>
      <c r="F106" s="697">
        <f t="shared" ref="F106:K106" si="11">F107+F171+F177+F188</f>
        <v>290361.89999999997</v>
      </c>
      <c r="G106" s="643">
        <f t="shared" si="11"/>
        <v>2590.3000000000002</v>
      </c>
      <c r="H106" s="697">
        <f t="shared" si="11"/>
        <v>231721.1</v>
      </c>
      <c r="I106" s="643">
        <f t="shared" si="11"/>
        <v>1675.7</v>
      </c>
      <c r="J106" s="667">
        <f t="shared" si="11"/>
        <v>210628</v>
      </c>
      <c r="K106" s="643">
        <f t="shared" si="11"/>
        <v>1679</v>
      </c>
      <c r="L106" s="140"/>
      <c r="N106" s="140"/>
      <c r="O106" s="140"/>
    </row>
    <row r="107" spans="1:15" s="124" customFormat="1" x14ac:dyDescent="0.25">
      <c r="A107" s="432" t="s">
        <v>179</v>
      </c>
      <c r="B107" s="566" t="s">
        <v>28</v>
      </c>
      <c r="C107" s="368">
        <v>13</v>
      </c>
      <c r="D107" s="676" t="s">
        <v>109</v>
      </c>
      <c r="E107" s="368"/>
      <c r="F107" s="697">
        <f t="shared" ref="F107:K107" si="12">F108+F134</f>
        <v>220239.8</v>
      </c>
      <c r="G107" s="643">
        <f t="shared" si="12"/>
        <v>1658</v>
      </c>
      <c r="H107" s="697">
        <f t="shared" si="12"/>
        <v>176128.8</v>
      </c>
      <c r="I107" s="643">
        <f t="shared" si="12"/>
        <v>1658</v>
      </c>
      <c r="J107" s="667">
        <f t="shared" si="12"/>
        <v>152101.5</v>
      </c>
      <c r="K107" s="643">
        <f t="shared" si="12"/>
        <v>1658</v>
      </c>
      <c r="L107" s="140"/>
      <c r="N107" s="140"/>
      <c r="O107" s="140"/>
    </row>
    <row r="108" spans="1:15" s="124" customFormat="1" x14ac:dyDescent="0.25">
      <c r="A108" s="432" t="s">
        <v>507</v>
      </c>
      <c r="B108" s="566" t="s">
        <v>28</v>
      </c>
      <c r="C108" s="368">
        <v>13</v>
      </c>
      <c r="D108" s="676" t="s">
        <v>110</v>
      </c>
      <c r="E108" s="368"/>
      <c r="F108" s="697">
        <f t="shared" ref="F108:K108" si="13">F109+F117+F123</f>
        <v>40225.199999999997</v>
      </c>
      <c r="G108" s="643">
        <f t="shared" si="13"/>
        <v>1658</v>
      </c>
      <c r="H108" s="697">
        <f t="shared" si="13"/>
        <v>38824.800000000003</v>
      </c>
      <c r="I108" s="643">
        <f t="shared" si="13"/>
        <v>1658</v>
      </c>
      <c r="J108" s="667">
        <f t="shared" si="13"/>
        <v>39402.9</v>
      </c>
      <c r="K108" s="643">
        <f t="shared" si="13"/>
        <v>1658</v>
      </c>
      <c r="L108" s="140"/>
      <c r="N108" s="140"/>
      <c r="O108" s="140"/>
    </row>
    <row r="109" spans="1:15" s="124" customFormat="1" ht="31.5" x14ac:dyDescent="0.25">
      <c r="A109" s="538" t="s">
        <v>175</v>
      </c>
      <c r="B109" s="566" t="s">
        <v>28</v>
      </c>
      <c r="C109" s="368">
        <v>13</v>
      </c>
      <c r="D109" s="676" t="s">
        <v>176</v>
      </c>
      <c r="E109" s="368"/>
      <c r="F109" s="697">
        <f>F110</f>
        <v>14404</v>
      </c>
      <c r="G109" s="643"/>
      <c r="H109" s="697">
        <f>H110</f>
        <v>14390.8</v>
      </c>
      <c r="I109" s="643"/>
      <c r="J109" s="667">
        <f>J110</f>
        <v>14897.2</v>
      </c>
      <c r="K109" s="643"/>
      <c r="L109" s="140"/>
      <c r="N109" s="140"/>
      <c r="O109" s="140"/>
    </row>
    <row r="110" spans="1:15" s="124" customFormat="1" ht="31.5" x14ac:dyDescent="0.25">
      <c r="A110" s="541" t="s">
        <v>678</v>
      </c>
      <c r="B110" s="566" t="s">
        <v>28</v>
      </c>
      <c r="C110" s="368">
        <v>13</v>
      </c>
      <c r="D110" s="676" t="s">
        <v>178</v>
      </c>
      <c r="E110" s="444"/>
      <c r="F110" s="697">
        <f>F111+F115+F113</f>
        <v>14404</v>
      </c>
      <c r="G110" s="643"/>
      <c r="H110" s="697">
        <f t="shared" ref="H110:J110" si="14">H111+H115+H113</f>
        <v>14390.8</v>
      </c>
      <c r="I110" s="643"/>
      <c r="J110" s="667">
        <f t="shared" si="14"/>
        <v>14897.2</v>
      </c>
      <c r="K110" s="643"/>
      <c r="L110" s="140"/>
      <c r="N110" s="140"/>
      <c r="O110" s="140"/>
    </row>
    <row r="111" spans="1:15" s="124" customFormat="1" x14ac:dyDescent="0.25">
      <c r="A111" s="537" t="s">
        <v>117</v>
      </c>
      <c r="B111" s="566" t="s">
        <v>28</v>
      </c>
      <c r="C111" s="368">
        <v>13</v>
      </c>
      <c r="D111" s="676" t="s">
        <v>178</v>
      </c>
      <c r="E111" s="368">
        <v>200</v>
      </c>
      <c r="F111" s="697">
        <f>F112</f>
        <v>1200</v>
      </c>
      <c r="G111" s="643"/>
      <c r="H111" s="697">
        <f>H112</f>
        <v>700</v>
      </c>
      <c r="I111" s="643"/>
      <c r="J111" s="667">
        <f>J112</f>
        <v>700</v>
      </c>
      <c r="K111" s="643"/>
      <c r="L111" s="140"/>
      <c r="N111" s="140"/>
      <c r="O111" s="140"/>
    </row>
    <row r="112" spans="1:15" s="124" customFormat="1" x14ac:dyDescent="0.25">
      <c r="A112" s="537" t="s">
        <v>50</v>
      </c>
      <c r="B112" s="566" t="s">
        <v>28</v>
      </c>
      <c r="C112" s="368">
        <v>13</v>
      </c>
      <c r="D112" s="676" t="s">
        <v>178</v>
      </c>
      <c r="E112" s="368">
        <v>240</v>
      </c>
      <c r="F112" s="697">
        <f>'ведом. 2026-2028'!AD548+'ведом. 2026-2028'!AD736</f>
        <v>1200</v>
      </c>
      <c r="G112" s="643"/>
      <c r="H112" s="697">
        <f>'ведом. 2026-2028'!AE548+'ведом. 2026-2028'!AE736</f>
        <v>700</v>
      </c>
      <c r="I112" s="643"/>
      <c r="J112" s="667">
        <f>'ведом. 2026-2028'!AF548+'ведом. 2026-2028'!AF736</f>
        <v>700</v>
      </c>
      <c r="K112" s="643"/>
      <c r="L112" s="140"/>
      <c r="N112" s="140"/>
      <c r="O112" s="140"/>
    </row>
    <row r="113" spans="1:17" s="153" customFormat="1" x14ac:dyDescent="0.25">
      <c r="A113" s="366" t="s">
        <v>94</v>
      </c>
      <c r="B113" s="566" t="s">
        <v>28</v>
      </c>
      <c r="C113" s="368">
        <v>13</v>
      </c>
      <c r="D113" s="676" t="s">
        <v>178</v>
      </c>
      <c r="E113" s="368">
        <v>300</v>
      </c>
      <c r="F113" s="697">
        <f>F114</f>
        <v>1032.5</v>
      </c>
      <c r="G113" s="643"/>
      <c r="H113" s="697">
        <f>H114</f>
        <v>1032.5</v>
      </c>
      <c r="I113" s="643"/>
      <c r="J113" s="667">
        <f>J114</f>
        <v>1032.5</v>
      </c>
      <c r="K113" s="643"/>
      <c r="L113" s="140"/>
      <c r="N113" s="140"/>
      <c r="O113" s="140"/>
    </row>
    <row r="114" spans="1:17" s="153" customFormat="1" x14ac:dyDescent="0.25">
      <c r="A114" s="366" t="s">
        <v>405</v>
      </c>
      <c r="B114" s="566" t="s">
        <v>28</v>
      </c>
      <c r="C114" s="368">
        <v>13</v>
      </c>
      <c r="D114" s="676" t="s">
        <v>178</v>
      </c>
      <c r="E114" s="368">
        <v>360</v>
      </c>
      <c r="F114" s="697">
        <f>'ведом. 2026-2028'!AD61</f>
        <v>1032.5</v>
      </c>
      <c r="G114" s="643"/>
      <c r="H114" s="697">
        <f>'ведом. 2026-2028'!AE61</f>
        <v>1032.5</v>
      </c>
      <c r="I114" s="643"/>
      <c r="J114" s="667">
        <f>'ведом. 2026-2028'!AF61</f>
        <v>1032.5</v>
      </c>
      <c r="K114" s="643"/>
      <c r="L114" s="140"/>
      <c r="N114" s="140"/>
      <c r="O114" s="140"/>
    </row>
    <row r="115" spans="1:17" s="153" customFormat="1" ht="31.5" x14ac:dyDescent="0.25">
      <c r="A115" s="537" t="s">
        <v>58</v>
      </c>
      <c r="B115" s="566" t="s">
        <v>28</v>
      </c>
      <c r="C115" s="368">
        <v>13</v>
      </c>
      <c r="D115" s="676" t="s">
        <v>178</v>
      </c>
      <c r="E115" s="368">
        <v>600</v>
      </c>
      <c r="F115" s="697">
        <f>F116</f>
        <v>12171.5</v>
      </c>
      <c r="G115" s="643"/>
      <c r="H115" s="697">
        <f>H116</f>
        <v>12658.3</v>
      </c>
      <c r="I115" s="643"/>
      <c r="J115" s="667">
        <f>J116</f>
        <v>13164.7</v>
      </c>
      <c r="K115" s="643"/>
      <c r="L115" s="140"/>
      <c r="N115" s="140"/>
      <c r="O115" s="140"/>
    </row>
    <row r="116" spans="1:17" s="153" customFormat="1" x14ac:dyDescent="0.25">
      <c r="A116" s="537" t="s">
        <v>59</v>
      </c>
      <c r="B116" s="566" t="s">
        <v>28</v>
      </c>
      <c r="C116" s="368">
        <v>13</v>
      </c>
      <c r="D116" s="676" t="s">
        <v>178</v>
      </c>
      <c r="E116" s="368">
        <v>610</v>
      </c>
      <c r="F116" s="697">
        <f>'ведом. 2026-2028'!AD63</f>
        <v>12171.5</v>
      </c>
      <c r="G116" s="643"/>
      <c r="H116" s="697">
        <f>'ведом. 2026-2028'!AE63</f>
        <v>12658.3</v>
      </c>
      <c r="I116" s="643"/>
      <c r="J116" s="667">
        <f>'ведом. 2026-2028'!AF63</f>
        <v>13164.7</v>
      </c>
      <c r="K116" s="643"/>
      <c r="L116" s="140"/>
      <c r="N116" s="140"/>
      <c r="O116" s="140"/>
    </row>
    <row r="117" spans="1:17" s="124" customFormat="1" ht="47.25" x14ac:dyDescent="0.25">
      <c r="A117" s="417" t="s">
        <v>657</v>
      </c>
      <c r="B117" s="566" t="s">
        <v>28</v>
      </c>
      <c r="C117" s="368">
        <v>13</v>
      </c>
      <c r="D117" s="676" t="s">
        <v>180</v>
      </c>
      <c r="E117" s="569"/>
      <c r="F117" s="697">
        <f t="shared" ref="F117:K117" si="15">F118</f>
        <v>1658</v>
      </c>
      <c r="G117" s="643">
        <f t="shared" si="15"/>
        <v>1658</v>
      </c>
      <c r="H117" s="697">
        <f t="shared" si="15"/>
        <v>1658</v>
      </c>
      <c r="I117" s="643">
        <f t="shared" si="15"/>
        <v>1658</v>
      </c>
      <c r="J117" s="667">
        <f t="shared" si="15"/>
        <v>1658</v>
      </c>
      <c r="K117" s="643">
        <f t="shared" si="15"/>
        <v>1658</v>
      </c>
      <c r="L117" s="140"/>
      <c r="N117" s="140"/>
      <c r="O117" s="140"/>
    </row>
    <row r="118" spans="1:17" s="124" customFormat="1" ht="47.25" x14ac:dyDescent="0.25">
      <c r="A118" s="538" t="s">
        <v>571</v>
      </c>
      <c r="B118" s="566" t="s">
        <v>28</v>
      </c>
      <c r="C118" s="368">
        <v>13</v>
      </c>
      <c r="D118" s="676" t="s">
        <v>570</v>
      </c>
      <c r="E118" s="569"/>
      <c r="F118" s="697">
        <f t="shared" ref="F118:K118" si="16">F119+F121</f>
        <v>1658</v>
      </c>
      <c r="G118" s="643">
        <f t="shared" si="16"/>
        <v>1658</v>
      </c>
      <c r="H118" s="697">
        <f t="shared" si="16"/>
        <v>1658</v>
      </c>
      <c r="I118" s="643">
        <f t="shared" si="16"/>
        <v>1658</v>
      </c>
      <c r="J118" s="667">
        <f t="shared" si="16"/>
        <v>1658</v>
      </c>
      <c r="K118" s="643">
        <f t="shared" si="16"/>
        <v>1658</v>
      </c>
      <c r="L118" s="140"/>
      <c r="N118" s="140"/>
      <c r="O118" s="140"/>
    </row>
    <row r="119" spans="1:17" s="150" customFormat="1" ht="47.25" x14ac:dyDescent="0.25">
      <c r="A119" s="537" t="s">
        <v>40</v>
      </c>
      <c r="B119" s="566" t="s">
        <v>28</v>
      </c>
      <c r="C119" s="368">
        <v>13</v>
      </c>
      <c r="D119" s="676" t="s">
        <v>570</v>
      </c>
      <c r="E119" s="569">
        <v>100</v>
      </c>
      <c r="F119" s="697">
        <f t="shared" ref="F119:K119" si="17">F120</f>
        <v>1554.9</v>
      </c>
      <c r="G119" s="643">
        <f t="shared" si="17"/>
        <v>1554.9</v>
      </c>
      <c r="H119" s="697">
        <f t="shared" si="17"/>
        <v>1554.9</v>
      </c>
      <c r="I119" s="643">
        <f t="shared" si="17"/>
        <v>1554.9</v>
      </c>
      <c r="J119" s="667">
        <f t="shared" si="17"/>
        <v>1554.9</v>
      </c>
      <c r="K119" s="643">
        <f t="shared" si="17"/>
        <v>1554.9</v>
      </c>
      <c r="L119" s="140"/>
      <c r="M119" s="373"/>
      <c r="N119" s="373"/>
      <c r="O119" s="373"/>
      <c r="P119" s="373"/>
      <c r="Q119" s="373"/>
    </row>
    <row r="120" spans="1:17" s="124" customFormat="1" x14ac:dyDescent="0.25">
      <c r="A120" s="537" t="s">
        <v>93</v>
      </c>
      <c r="B120" s="566" t="s">
        <v>28</v>
      </c>
      <c r="C120" s="368">
        <v>13</v>
      </c>
      <c r="D120" s="676" t="s">
        <v>570</v>
      </c>
      <c r="E120" s="569">
        <v>120</v>
      </c>
      <c r="F120" s="697">
        <f>'ведом. 2026-2028'!AD552+'ведом. 2026-2028'!AD67</f>
        <v>1554.9</v>
      </c>
      <c r="G120" s="643">
        <f>F120</f>
        <v>1554.9</v>
      </c>
      <c r="H120" s="697">
        <f>'ведом. 2026-2028'!AE67+'ведом. 2026-2028'!AE552</f>
        <v>1554.9</v>
      </c>
      <c r="I120" s="643">
        <f>H120</f>
        <v>1554.9</v>
      </c>
      <c r="J120" s="667">
        <f>'ведом. 2026-2028'!AF67+'ведом. 2026-2028'!AF552</f>
        <v>1554.9</v>
      </c>
      <c r="K120" s="643">
        <f>J120</f>
        <v>1554.9</v>
      </c>
      <c r="L120" s="140"/>
      <c r="N120" s="140"/>
      <c r="O120" s="140"/>
    </row>
    <row r="121" spans="1:17" s="124" customFormat="1" x14ac:dyDescent="0.25">
      <c r="A121" s="537" t="s">
        <v>117</v>
      </c>
      <c r="B121" s="566" t="s">
        <v>28</v>
      </c>
      <c r="C121" s="368">
        <v>13</v>
      </c>
      <c r="D121" s="676" t="s">
        <v>570</v>
      </c>
      <c r="E121" s="569">
        <v>200</v>
      </c>
      <c r="F121" s="697">
        <f t="shared" ref="F121:K121" si="18">F122</f>
        <v>103.1</v>
      </c>
      <c r="G121" s="643">
        <f t="shared" si="18"/>
        <v>103.1</v>
      </c>
      <c r="H121" s="697">
        <f t="shared" si="18"/>
        <v>103.1</v>
      </c>
      <c r="I121" s="643">
        <f t="shared" si="18"/>
        <v>103.1</v>
      </c>
      <c r="J121" s="667">
        <f t="shared" si="18"/>
        <v>103.1</v>
      </c>
      <c r="K121" s="643">
        <f t="shared" si="18"/>
        <v>103.1</v>
      </c>
      <c r="L121" s="140"/>
      <c r="N121" s="140"/>
      <c r="O121" s="140"/>
    </row>
    <row r="122" spans="1:17" s="124" customFormat="1" x14ac:dyDescent="0.25">
      <c r="A122" s="537" t="s">
        <v>50</v>
      </c>
      <c r="B122" s="566" t="s">
        <v>28</v>
      </c>
      <c r="C122" s="368">
        <v>13</v>
      </c>
      <c r="D122" s="676" t="s">
        <v>570</v>
      </c>
      <c r="E122" s="569">
        <v>240</v>
      </c>
      <c r="F122" s="697">
        <f>'ведом. 2026-2028'!AD69+'ведом. 2026-2028'!AD554</f>
        <v>103.1</v>
      </c>
      <c r="G122" s="643">
        <f>F122</f>
        <v>103.1</v>
      </c>
      <c r="H122" s="697">
        <f>'ведом. 2026-2028'!AE69+'ведом. 2026-2028'!AE554</f>
        <v>103.1</v>
      </c>
      <c r="I122" s="643">
        <f>H122</f>
        <v>103.1</v>
      </c>
      <c r="J122" s="667">
        <f>'ведом. 2026-2028'!AF69+'ведом. 2026-2028'!AF554</f>
        <v>103.1</v>
      </c>
      <c r="K122" s="643">
        <f>J122</f>
        <v>103.1</v>
      </c>
      <c r="L122" s="140"/>
      <c r="N122" s="140"/>
      <c r="O122" s="140"/>
    </row>
    <row r="123" spans="1:17" s="124" customFormat="1" ht="31.5" x14ac:dyDescent="0.25">
      <c r="A123" s="432" t="s">
        <v>316</v>
      </c>
      <c r="B123" s="566" t="s">
        <v>28</v>
      </c>
      <c r="C123" s="368">
        <v>13</v>
      </c>
      <c r="D123" s="676" t="s">
        <v>439</v>
      </c>
      <c r="E123" s="368"/>
      <c r="F123" s="697">
        <f>F124</f>
        <v>24163.200000000001</v>
      </c>
      <c r="G123" s="643"/>
      <c r="H123" s="697">
        <f>H124</f>
        <v>22776</v>
      </c>
      <c r="I123" s="643"/>
      <c r="J123" s="667">
        <f>J124</f>
        <v>22847.7</v>
      </c>
      <c r="K123" s="643"/>
      <c r="L123" s="140"/>
      <c r="N123" s="140"/>
      <c r="O123" s="140"/>
    </row>
    <row r="124" spans="1:17" s="124" customFormat="1" x14ac:dyDescent="0.25">
      <c r="A124" s="432" t="s">
        <v>319</v>
      </c>
      <c r="B124" s="566" t="s">
        <v>28</v>
      </c>
      <c r="C124" s="368">
        <v>13</v>
      </c>
      <c r="D124" s="676" t="s">
        <v>440</v>
      </c>
      <c r="E124" s="368"/>
      <c r="F124" s="697">
        <f>F125+F128+F131</f>
        <v>24163.200000000001</v>
      </c>
      <c r="G124" s="643"/>
      <c r="H124" s="697">
        <f>H125+H128+H131</f>
        <v>22776</v>
      </c>
      <c r="I124" s="643"/>
      <c r="J124" s="667">
        <f>J125+J128+J131</f>
        <v>22847.7</v>
      </c>
      <c r="K124" s="643"/>
      <c r="L124" s="140"/>
      <c r="N124" s="140"/>
      <c r="O124" s="140"/>
    </row>
    <row r="125" spans="1:17" s="124" customFormat="1" ht="31.5" x14ac:dyDescent="0.25">
      <c r="A125" s="432" t="s">
        <v>199</v>
      </c>
      <c r="B125" s="566" t="s">
        <v>28</v>
      </c>
      <c r="C125" s="368">
        <v>13</v>
      </c>
      <c r="D125" s="676" t="s">
        <v>441</v>
      </c>
      <c r="E125" s="368"/>
      <c r="F125" s="697">
        <f>F126</f>
        <v>1857.4</v>
      </c>
      <c r="G125" s="643"/>
      <c r="H125" s="697">
        <f>H126</f>
        <v>1914.7</v>
      </c>
      <c r="I125" s="643"/>
      <c r="J125" s="667">
        <f>J126</f>
        <v>1986.4</v>
      </c>
      <c r="K125" s="643"/>
      <c r="L125" s="140"/>
      <c r="N125" s="140"/>
      <c r="O125" s="140"/>
    </row>
    <row r="126" spans="1:17" s="124" customFormat="1" x14ac:dyDescent="0.25">
      <c r="A126" s="537" t="s">
        <v>117</v>
      </c>
      <c r="B126" s="566" t="s">
        <v>28</v>
      </c>
      <c r="C126" s="368">
        <v>13</v>
      </c>
      <c r="D126" s="676" t="s">
        <v>441</v>
      </c>
      <c r="E126" s="368">
        <v>200</v>
      </c>
      <c r="F126" s="697">
        <f>F127</f>
        <v>1857.4</v>
      </c>
      <c r="G126" s="643"/>
      <c r="H126" s="697">
        <f>H127</f>
        <v>1914.7</v>
      </c>
      <c r="I126" s="643"/>
      <c r="J126" s="667">
        <f>J127</f>
        <v>1986.4</v>
      </c>
      <c r="K126" s="643"/>
      <c r="L126" s="140"/>
      <c r="N126" s="140"/>
      <c r="O126" s="140"/>
    </row>
    <row r="127" spans="1:17" s="124" customFormat="1" x14ac:dyDescent="0.25">
      <c r="A127" s="537" t="s">
        <v>50</v>
      </c>
      <c r="B127" s="566" t="s">
        <v>28</v>
      </c>
      <c r="C127" s="368">
        <v>13</v>
      </c>
      <c r="D127" s="676" t="s">
        <v>441</v>
      </c>
      <c r="E127" s="368">
        <v>240</v>
      </c>
      <c r="F127" s="697">
        <f>'ведом. 2026-2028'!AD559</f>
        <v>1857.4</v>
      </c>
      <c r="G127" s="643"/>
      <c r="H127" s="697">
        <f>'ведом. 2026-2028'!AE559</f>
        <v>1914.7</v>
      </c>
      <c r="I127" s="643"/>
      <c r="J127" s="667">
        <f>'ведом. 2026-2028'!AF559</f>
        <v>1986.4</v>
      </c>
      <c r="K127" s="643"/>
      <c r="L127" s="140"/>
      <c r="N127" s="140"/>
      <c r="O127" s="140"/>
    </row>
    <row r="128" spans="1:17" s="124" customFormat="1" ht="31.5" x14ac:dyDescent="0.25">
      <c r="A128" s="537" t="s">
        <v>200</v>
      </c>
      <c r="B128" s="566" t="s">
        <v>28</v>
      </c>
      <c r="C128" s="368">
        <v>13</v>
      </c>
      <c r="D128" s="435" t="str">
        <f>D129</f>
        <v>12 1 04 00132</v>
      </c>
      <c r="E128" s="368"/>
      <c r="F128" s="697">
        <f>F129</f>
        <v>7018.3</v>
      </c>
      <c r="G128" s="643"/>
      <c r="H128" s="697">
        <f>H129</f>
        <v>6526.2</v>
      </c>
      <c r="I128" s="643"/>
      <c r="J128" s="667">
        <f>J129</f>
        <v>6526.2</v>
      </c>
      <c r="K128" s="643"/>
      <c r="L128" s="140"/>
      <c r="N128" s="140"/>
      <c r="O128" s="140"/>
    </row>
    <row r="129" spans="1:15" s="124" customFormat="1" ht="47.25" x14ac:dyDescent="0.25">
      <c r="A129" s="537" t="s">
        <v>40</v>
      </c>
      <c r="B129" s="566" t="s">
        <v>28</v>
      </c>
      <c r="C129" s="368">
        <v>13</v>
      </c>
      <c r="D129" s="435" t="str">
        <f>D130</f>
        <v>12 1 04 00132</v>
      </c>
      <c r="E129" s="368">
        <v>100</v>
      </c>
      <c r="F129" s="697">
        <f>F130</f>
        <v>7018.3</v>
      </c>
      <c r="G129" s="643"/>
      <c r="H129" s="697">
        <f>H130</f>
        <v>6526.2</v>
      </c>
      <c r="I129" s="643"/>
      <c r="J129" s="667">
        <f>J130</f>
        <v>6526.2</v>
      </c>
      <c r="K129" s="643"/>
      <c r="L129" s="140"/>
      <c r="N129" s="140"/>
      <c r="O129" s="140"/>
    </row>
    <row r="130" spans="1:15" s="124" customFormat="1" x14ac:dyDescent="0.25">
      <c r="A130" s="537" t="s">
        <v>93</v>
      </c>
      <c r="B130" s="566" t="s">
        <v>28</v>
      </c>
      <c r="C130" s="368">
        <v>13</v>
      </c>
      <c r="D130" s="676" t="s">
        <v>442</v>
      </c>
      <c r="E130" s="368">
        <v>120</v>
      </c>
      <c r="F130" s="697">
        <f>'ведом. 2026-2028'!AD562</f>
        <v>7018.3</v>
      </c>
      <c r="G130" s="643"/>
      <c r="H130" s="697">
        <f>'ведом. 2026-2028'!AE562</f>
        <v>6526.2</v>
      </c>
      <c r="I130" s="643"/>
      <c r="J130" s="667">
        <f>'ведом. 2026-2028'!AF562</f>
        <v>6526.2</v>
      </c>
      <c r="K130" s="643"/>
      <c r="L130" s="140"/>
      <c r="N130" s="140"/>
      <c r="O130" s="140"/>
    </row>
    <row r="131" spans="1:15" s="124" customFormat="1" ht="31.5" x14ac:dyDescent="0.25">
      <c r="A131" s="537" t="s">
        <v>201</v>
      </c>
      <c r="B131" s="566" t="s">
        <v>28</v>
      </c>
      <c r="C131" s="368">
        <v>13</v>
      </c>
      <c r="D131" s="435" t="str">
        <f>D132</f>
        <v>12 1 04 00133</v>
      </c>
      <c r="E131" s="368"/>
      <c r="F131" s="697">
        <f>F132</f>
        <v>15287.5</v>
      </c>
      <c r="G131" s="643"/>
      <c r="H131" s="697">
        <f>H132</f>
        <v>14335.1</v>
      </c>
      <c r="I131" s="643"/>
      <c r="J131" s="667">
        <f>J132</f>
        <v>14335.1</v>
      </c>
      <c r="K131" s="643"/>
      <c r="L131" s="140"/>
      <c r="N131" s="140"/>
      <c r="O131" s="140"/>
    </row>
    <row r="132" spans="1:15" s="124" customFormat="1" ht="47.25" x14ac:dyDescent="0.25">
      <c r="A132" s="537" t="s">
        <v>40</v>
      </c>
      <c r="B132" s="566" t="s">
        <v>28</v>
      </c>
      <c r="C132" s="368">
        <v>13</v>
      </c>
      <c r="D132" s="435" t="str">
        <f>D133</f>
        <v>12 1 04 00133</v>
      </c>
      <c r="E132" s="368">
        <v>100</v>
      </c>
      <c r="F132" s="697">
        <f>F133</f>
        <v>15287.5</v>
      </c>
      <c r="G132" s="643"/>
      <c r="H132" s="697">
        <f>H133</f>
        <v>14335.1</v>
      </c>
      <c r="I132" s="643"/>
      <c r="J132" s="667">
        <f>J133</f>
        <v>14335.1</v>
      </c>
      <c r="K132" s="643"/>
      <c r="L132" s="140"/>
      <c r="N132" s="140"/>
      <c r="O132" s="140"/>
    </row>
    <row r="133" spans="1:15" s="124" customFormat="1" x14ac:dyDescent="0.25">
      <c r="A133" s="537" t="s">
        <v>93</v>
      </c>
      <c r="B133" s="566" t="s">
        <v>28</v>
      </c>
      <c r="C133" s="368">
        <v>13</v>
      </c>
      <c r="D133" s="676" t="s">
        <v>443</v>
      </c>
      <c r="E133" s="368">
        <v>120</v>
      </c>
      <c r="F133" s="697">
        <f>'ведом. 2026-2028'!AD565</f>
        <v>15287.5</v>
      </c>
      <c r="G133" s="643"/>
      <c r="H133" s="697">
        <f>'ведом. 2026-2028'!AE565</f>
        <v>14335.1</v>
      </c>
      <c r="I133" s="643"/>
      <c r="J133" s="667">
        <f>'ведом. 2026-2028'!AF565</f>
        <v>14335.1</v>
      </c>
      <c r="K133" s="643"/>
      <c r="L133" s="140"/>
      <c r="N133" s="140"/>
      <c r="O133" s="140"/>
    </row>
    <row r="134" spans="1:15" s="124" customFormat="1" x14ac:dyDescent="0.25">
      <c r="A134" s="432" t="s">
        <v>182</v>
      </c>
      <c r="B134" s="566" t="s">
        <v>28</v>
      </c>
      <c r="C134" s="368">
        <v>13</v>
      </c>
      <c r="D134" s="678" t="s">
        <v>183</v>
      </c>
      <c r="E134" s="368"/>
      <c r="F134" s="697">
        <f>F135+F167</f>
        <v>180014.6</v>
      </c>
      <c r="G134" s="643"/>
      <c r="H134" s="697">
        <f>H135+H167</f>
        <v>137304</v>
      </c>
      <c r="I134" s="643"/>
      <c r="J134" s="667">
        <f>J135+J167</f>
        <v>112698.6</v>
      </c>
      <c r="K134" s="643"/>
      <c r="L134" s="140"/>
      <c r="N134" s="140"/>
      <c r="O134" s="140"/>
    </row>
    <row r="135" spans="1:15" s="124" customFormat="1" ht="31.5" x14ac:dyDescent="0.25">
      <c r="A135" s="432" t="s">
        <v>184</v>
      </c>
      <c r="B135" s="566" t="s">
        <v>28</v>
      </c>
      <c r="C135" s="368">
        <v>13</v>
      </c>
      <c r="D135" s="678" t="s">
        <v>185</v>
      </c>
      <c r="E135" s="368"/>
      <c r="F135" s="697">
        <f>F140+F151+F156+F143+F148+F136</f>
        <v>179927.1</v>
      </c>
      <c r="G135" s="643"/>
      <c r="H135" s="697">
        <f>H140+H151+H156+H143+H148+H136</f>
        <v>137209.60000000001</v>
      </c>
      <c r="I135" s="643"/>
      <c r="J135" s="667">
        <f t="shared" ref="J135" si="19">J140+J151+J156+J143+J148+J136</f>
        <v>112602</v>
      </c>
      <c r="K135" s="643"/>
      <c r="L135" s="140"/>
      <c r="N135" s="140"/>
      <c r="O135" s="140"/>
    </row>
    <row r="136" spans="1:15" s="371" customFormat="1" x14ac:dyDescent="0.25">
      <c r="A136" s="408" t="s">
        <v>188</v>
      </c>
      <c r="B136" s="568" t="s">
        <v>28</v>
      </c>
      <c r="C136" s="317">
        <v>13</v>
      </c>
      <c r="D136" s="681" t="s">
        <v>189</v>
      </c>
      <c r="E136" s="317"/>
      <c r="F136" s="697">
        <f>F137</f>
        <v>2500</v>
      </c>
      <c r="G136" s="643"/>
      <c r="H136" s="697">
        <f t="shared" ref="H136:J138" si="20">H137</f>
        <v>0</v>
      </c>
      <c r="I136" s="643"/>
      <c r="J136" s="667">
        <f t="shared" si="20"/>
        <v>0</v>
      </c>
      <c r="K136" s="643"/>
      <c r="L136" s="373"/>
      <c r="N136" s="373"/>
      <c r="O136" s="373"/>
    </row>
    <row r="137" spans="1:15" s="371" customFormat="1" ht="31.5" x14ac:dyDescent="0.25">
      <c r="A137" s="337" t="s">
        <v>190</v>
      </c>
      <c r="B137" s="568" t="s">
        <v>28</v>
      </c>
      <c r="C137" s="317">
        <v>13</v>
      </c>
      <c r="D137" s="681" t="s">
        <v>191</v>
      </c>
      <c r="E137" s="317"/>
      <c r="F137" s="697">
        <f>F138</f>
        <v>2500</v>
      </c>
      <c r="G137" s="643"/>
      <c r="H137" s="697">
        <f t="shared" si="20"/>
        <v>0</v>
      </c>
      <c r="I137" s="643"/>
      <c r="J137" s="667">
        <f t="shared" si="20"/>
        <v>0</v>
      </c>
      <c r="K137" s="643"/>
      <c r="L137" s="373"/>
      <c r="N137" s="373"/>
      <c r="O137" s="373"/>
    </row>
    <row r="138" spans="1:15" s="371" customFormat="1" x14ac:dyDescent="0.25">
      <c r="A138" s="337" t="s">
        <v>117</v>
      </c>
      <c r="B138" s="568" t="s">
        <v>28</v>
      </c>
      <c r="C138" s="317">
        <v>13</v>
      </c>
      <c r="D138" s="681" t="s">
        <v>191</v>
      </c>
      <c r="E138" s="317">
        <v>200</v>
      </c>
      <c r="F138" s="697">
        <f>F139</f>
        <v>2500</v>
      </c>
      <c r="G138" s="643"/>
      <c r="H138" s="697">
        <f t="shared" si="20"/>
        <v>0</v>
      </c>
      <c r="I138" s="643"/>
      <c r="J138" s="667">
        <f t="shared" si="20"/>
        <v>0</v>
      </c>
      <c r="K138" s="643"/>
      <c r="L138" s="373"/>
      <c r="N138" s="373"/>
      <c r="O138" s="373"/>
    </row>
    <row r="139" spans="1:15" s="371" customFormat="1" x14ac:dyDescent="0.25">
      <c r="A139" s="337" t="s">
        <v>50</v>
      </c>
      <c r="B139" s="568" t="s">
        <v>28</v>
      </c>
      <c r="C139" s="317">
        <v>13</v>
      </c>
      <c r="D139" s="681" t="s">
        <v>191</v>
      </c>
      <c r="E139" s="317">
        <v>240</v>
      </c>
      <c r="F139" s="697">
        <f>'ведом. 2026-2028'!AD742</f>
        <v>2500</v>
      </c>
      <c r="G139" s="643"/>
      <c r="H139" s="697">
        <f>'ведом. 2026-2028'!AE742</f>
        <v>0</v>
      </c>
      <c r="I139" s="643"/>
      <c r="J139" s="667">
        <f>'ведом. 2026-2028'!AF742</f>
        <v>0</v>
      </c>
      <c r="K139" s="643"/>
      <c r="L139" s="373"/>
      <c r="N139" s="373"/>
      <c r="O139" s="373"/>
    </row>
    <row r="140" spans="1:15" s="124" customFormat="1" x14ac:dyDescent="0.25">
      <c r="A140" s="541" t="s">
        <v>216</v>
      </c>
      <c r="B140" s="566" t="s">
        <v>28</v>
      </c>
      <c r="C140" s="368">
        <v>13</v>
      </c>
      <c r="D140" s="678" t="s">
        <v>217</v>
      </c>
      <c r="E140" s="368"/>
      <c r="F140" s="697">
        <f>F141</f>
        <v>211</v>
      </c>
      <c r="G140" s="643"/>
      <c r="H140" s="697">
        <f>H141</f>
        <v>211</v>
      </c>
      <c r="I140" s="643"/>
      <c r="J140" s="667">
        <f>J141</f>
        <v>211</v>
      </c>
      <c r="K140" s="643"/>
      <c r="L140" s="140"/>
      <c r="N140" s="140"/>
      <c r="O140" s="140"/>
    </row>
    <row r="141" spans="1:15" s="124" customFormat="1" x14ac:dyDescent="0.25">
      <c r="A141" s="537" t="s">
        <v>41</v>
      </c>
      <c r="B141" s="566" t="s">
        <v>28</v>
      </c>
      <c r="C141" s="368">
        <v>13</v>
      </c>
      <c r="D141" s="678" t="s">
        <v>217</v>
      </c>
      <c r="E141" s="368">
        <v>800</v>
      </c>
      <c r="F141" s="697">
        <f>F142</f>
        <v>211</v>
      </c>
      <c r="G141" s="643"/>
      <c r="H141" s="697">
        <f>H142</f>
        <v>211</v>
      </c>
      <c r="I141" s="643"/>
      <c r="J141" s="667">
        <f>J142</f>
        <v>211</v>
      </c>
      <c r="K141" s="643"/>
      <c r="L141" s="140"/>
      <c r="N141" s="140"/>
      <c r="O141" s="140"/>
    </row>
    <row r="142" spans="1:15" s="124" customFormat="1" x14ac:dyDescent="0.25">
      <c r="A142" s="537" t="s">
        <v>55</v>
      </c>
      <c r="B142" s="566" t="s">
        <v>28</v>
      </c>
      <c r="C142" s="368">
        <v>13</v>
      </c>
      <c r="D142" s="678" t="s">
        <v>217</v>
      </c>
      <c r="E142" s="368">
        <v>850</v>
      </c>
      <c r="F142" s="697">
        <f>'ведом. 2026-2028'!AD74</f>
        <v>211</v>
      </c>
      <c r="G142" s="643"/>
      <c r="H142" s="697">
        <f>'ведом. 2026-2028'!AE74</f>
        <v>211</v>
      </c>
      <c r="I142" s="643"/>
      <c r="J142" s="667">
        <f>'ведом. 2026-2028'!AF74</f>
        <v>211</v>
      </c>
      <c r="K142" s="643"/>
      <c r="L142" s="140"/>
      <c r="N142" s="140"/>
      <c r="O142" s="140"/>
    </row>
    <row r="143" spans="1:15" s="153" customFormat="1" ht="31.5" x14ac:dyDescent="0.25">
      <c r="A143" s="542" t="s">
        <v>526</v>
      </c>
      <c r="B143" s="566" t="s">
        <v>28</v>
      </c>
      <c r="C143" s="368">
        <v>13</v>
      </c>
      <c r="D143" s="678" t="s">
        <v>525</v>
      </c>
      <c r="E143" s="368"/>
      <c r="F143" s="697">
        <f>F144+F146</f>
        <v>15959.4</v>
      </c>
      <c r="G143" s="643"/>
      <c r="H143" s="697">
        <f>H144+H146</f>
        <v>15010.3</v>
      </c>
      <c r="I143" s="643"/>
      <c r="J143" s="667">
        <f>J144+J146</f>
        <v>15048.2</v>
      </c>
      <c r="K143" s="643"/>
      <c r="L143" s="140"/>
      <c r="N143" s="140"/>
      <c r="O143" s="140"/>
    </row>
    <row r="144" spans="1:15" s="153" customFormat="1" ht="47.25" x14ac:dyDescent="0.25">
      <c r="A144" s="366" t="s">
        <v>40</v>
      </c>
      <c r="B144" s="566" t="s">
        <v>28</v>
      </c>
      <c r="C144" s="368">
        <v>13</v>
      </c>
      <c r="D144" s="678" t="s">
        <v>525</v>
      </c>
      <c r="E144" s="570" t="s">
        <v>124</v>
      </c>
      <c r="F144" s="697">
        <f>F145</f>
        <v>15006.4</v>
      </c>
      <c r="G144" s="643"/>
      <c r="H144" s="697">
        <f>H145</f>
        <v>14023</v>
      </c>
      <c r="I144" s="643"/>
      <c r="J144" s="667">
        <f>J145</f>
        <v>14023</v>
      </c>
      <c r="K144" s="643"/>
      <c r="L144" s="140"/>
      <c r="N144" s="140"/>
      <c r="O144" s="140"/>
    </row>
    <row r="145" spans="1:15" s="153" customFormat="1" x14ac:dyDescent="0.25">
      <c r="A145" s="366" t="s">
        <v>66</v>
      </c>
      <c r="B145" s="566" t="s">
        <v>28</v>
      </c>
      <c r="C145" s="368">
        <v>13</v>
      </c>
      <c r="D145" s="678" t="s">
        <v>525</v>
      </c>
      <c r="E145" s="570" t="s">
        <v>125</v>
      </c>
      <c r="F145" s="697">
        <f>'ведом. 2026-2028'!AD77</f>
        <v>15006.4</v>
      </c>
      <c r="G145" s="643"/>
      <c r="H145" s="697">
        <f>'ведом. 2026-2028'!AE77</f>
        <v>14023</v>
      </c>
      <c r="I145" s="643"/>
      <c r="J145" s="667">
        <f>'ведом. 2026-2028'!AF77</f>
        <v>14023</v>
      </c>
      <c r="K145" s="643"/>
      <c r="L145" s="140"/>
      <c r="N145" s="140"/>
      <c r="O145" s="140"/>
    </row>
    <row r="146" spans="1:15" s="153" customFormat="1" x14ac:dyDescent="0.25">
      <c r="A146" s="366" t="s">
        <v>117</v>
      </c>
      <c r="B146" s="566" t="s">
        <v>28</v>
      </c>
      <c r="C146" s="368">
        <v>13</v>
      </c>
      <c r="D146" s="678" t="s">
        <v>525</v>
      </c>
      <c r="E146" s="570" t="s">
        <v>36</v>
      </c>
      <c r="F146" s="697">
        <f>F147</f>
        <v>953</v>
      </c>
      <c r="G146" s="643"/>
      <c r="H146" s="697">
        <f>H147</f>
        <v>987.3</v>
      </c>
      <c r="I146" s="643"/>
      <c r="J146" s="667">
        <f>J147</f>
        <v>1025.2</v>
      </c>
      <c r="K146" s="643"/>
      <c r="L146" s="140"/>
      <c r="N146" s="140"/>
      <c r="O146" s="140"/>
    </row>
    <row r="147" spans="1:15" s="153" customFormat="1" x14ac:dyDescent="0.25">
      <c r="A147" s="366" t="s">
        <v>50</v>
      </c>
      <c r="B147" s="566" t="s">
        <v>28</v>
      </c>
      <c r="C147" s="368">
        <v>13</v>
      </c>
      <c r="D147" s="678" t="s">
        <v>525</v>
      </c>
      <c r="E147" s="570" t="s">
        <v>63</v>
      </c>
      <c r="F147" s="697">
        <f>'ведом. 2026-2028'!AD79</f>
        <v>953</v>
      </c>
      <c r="G147" s="643"/>
      <c r="H147" s="697">
        <f>'ведом. 2026-2028'!AE79</f>
        <v>987.3</v>
      </c>
      <c r="I147" s="643"/>
      <c r="J147" s="667">
        <f>'ведом. 2026-2028'!AF79</f>
        <v>1025.2</v>
      </c>
      <c r="K147" s="643"/>
      <c r="L147" s="140"/>
      <c r="N147" s="140"/>
      <c r="O147" s="140"/>
    </row>
    <row r="148" spans="1:15" s="371" customFormat="1" ht="31.5" x14ac:dyDescent="0.25">
      <c r="A148" s="337" t="s">
        <v>713</v>
      </c>
      <c r="B148" s="568" t="s">
        <v>28</v>
      </c>
      <c r="C148" s="317">
        <v>13</v>
      </c>
      <c r="D148" s="682" t="s">
        <v>714</v>
      </c>
      <c r="E148" s="331"/>
      <c r="F148" s="697">
        <f>F149</f>
        <v>19939</v>
      </c>
      <c r="G148" s="643"/>
      <c r="H148" s="697">
        <f t="shared" ref="H148:J149" si="21">H149</f>
        <v>0</v>
      </c>
      <c r="I148" s="643"/>
      <c r="J148" s="667">
        <f t="shared" si="21"/>
        <v>0</v>
      </c>
      <c r="K148" s="643"/>
      <c r="L148" s="373"/>
      <c r="N148" s="373"/>
      <c r="O148" s="373"/>
    </row>
    <row r="149" spans="1:15" s="371" customFormat="1" x14ac:dyDescent="0.25">
      <c r="A149" s="337" t="s">
        <v>117</v>
      </c>
      <c r="B149" s="568" t="s">
        <v>28</v>
      </c>
      <c r="C149" s="317">
        <v>13</v>
      </c>
      <c r="D149" s="682" t="s">
        <v>714</v>
      </c>
      <c r="E149" s="331" t="s">
        <v>36</v>
      </c>
      <c r="F149" s="697">
        <f>F150</f>
        <v>19939</v>
      </c>
      <c r="G149" s="643"/>
      <c r="H149" s="697">
        <f t="shared" si="21"/>
        <v>0</v>
      </c>
      <c r="I149" s="643"/>
      <c r="J149" s="667">
        <f t="shared" si="21"/>
        <v>0</v>
      </c>
      <c r="K149" s="643"/>
      <c r="L149" s="373"/>
      <c r="N149" s="373"/>
      <c r="O149" s="373"/>
    </row>
    <row r="150" spans="1:15" s="371" customFormat="1" x14ac:dyDescent="0.25">
      <c r="A150" s="337" t="s">
        <v>50</v>
      </c>
      <c r="B150" s="568" t="s">
        <v>28</v>
      </c>
      <c r="C150" s="317">
        <v>13</v>
      </c>
      <c r="D150" s="682" t="s">
        <v>714</v>
      </c>
      <c r="E150" s="331" t="s">
        <v>63</v>
      </c>
      <c r="F150" s="697">
        <f>'ведом. 2026-2028'!AD82</f>
        <v>19939</v>
      </c>
      <c r="G150" s="643"/>
      <c r="H150" s="697">
        <f>'ведом. 2026-2028'!AE82</f>
        <v>0</v>
      </c>
      <c r="I150" s="643"/>
      <c r="J150" s="667">
        <f>'ведом. 2026-2028'!AF82</f>
        <v>0</v>
      </c>
      <c r="K150" s="643"/>
      <c r="L150" s="373"/>
      <c r="N150" s="373"/>
      <c r="O150" s="373"/>
    </row>
    <row r="151" spans="1:15" s="124" customFormat="1" ht="31.5" x14ac:dyDescent="0.25">
      <c r="A151" s="541" t="s">
        <v>210</v>
      </c>
      <c r="B151" s="363" t="s">
        <v>28</v>
      </c>
      <c r="C151" s="476">
        <v>13</v>
      </c>
      <c r="D151" s="678" t="s">
        <v>211</v>
      </c>
      <c r="E151" s="444"/>
      <c r="F151" s="697">
        <f>F152+F154</f>
        <v>52640</v>
      </c>
      <c r="G151" s="643"/>
      <c r="H151" s="697">
        <f t="shared" ref="H151:J151" si="22">H152+H154</f>
        <v>44640</v>
      </c>
      <c r="I151" s="643"/>
      <c r="J151" s="667">
        <f t="shared" si="22"/>
        <v>44640</v>
      </c>
      <c r="K151" s="643"/>
      <c r="L151" s="140"/>
      <c r="N151" s="140"/>
      <c r="O151" s="140"/>
    </row>
    <row r="152" spans="1:15" s="124" customFormat="1" ht="47.25" x14ac:dyDescent="0.25">
      <c r="A152" s="366" t="s">
        <v>40</v>
      </c>
      <c r="B152" s="363" t="s">
        <v>28</v>
      </c>
      <c r="C152" s="476">
        <v>13</v>
      </c>
      <c r="D152" s="678" t="s">
        <v>211</v>
      </c>
      <c r="E152" s="570" t="s">
        <v>124</v>
      </c>
      <c r="F152" s="697">
        <f>F153</f>
        <v>42369.5</v>
      </c>
      <c r="G152" s="643"/>
      <c r="H152" s="697">
        <f>H153</f>
        <v>41996.1</v>
      </c>
      <c r="I152" s="643"/>
      <c r="J152" s="667">
        <f>J153</f>
        <v>41996.1</v>
      </c>
      <c r="K152" s="643"/>
      <c r="L152" s="140"/>
      <c r="N152" s="140"/>
      <c r="O152" s="140"/>
    </row>
    <row r="153" spans="1:15" s="124" customFormat="1" x14ac:dyDescent="0.25">
      <c r="A153" s="366" t="s">
        <v>66</v>
      </c>
      <c r="B153" s="363" t="s">
        <v>28</v>
      </c>
      <c r="C153" s="476">
        <v>13</v>
      </c>
      <c r="D153" s="678" t="s">
        <v>211</v>
      </c>
      <c r="E153" s="570" t="s">
        <v>125</v>
      </c>
      <c r="F153" s="697">
        <f>'ведом. 2026-2028'!AD85</f>
        <v>42369.5</v>
      </c>
      <c r="G153" s="643"/>
      <c r="H153" s="697">
        <f>'ведом. 2026-2028'!AE85</f>
        <v>41996.1</v>
      </c>
      <c r="I153" s="643"/>
      <c r="J153" s="667">
        <f>'ведом. 2026-2028'!AF85</f>
        <v>41996.1</v>
      </c>
      <c r="K153" s="643"/>
      <c r="L153" s="140"/>
      <c r="N153" s="140"/>
      <c r="O153" s="140"/>
    </row>
    <row r="154" spans="1:15" s="371" customFormat="1" x14ac:dyDescent="0.25">
      <c r="A154" s="366" t="s">
        <v>117</v>
      </c>
      <c r="B154" s="363" t="s">
        <v>28</v>
      </c>
      <c r="C154" s="476">
        <v>13</v>
      </c>
      <c r="D154" s="678" t="s">
        <v>211</v>
      </c>
      <c r="E154" s="570" t="s">
        <v>36</v>
      </c>
      <c r="F154" s="697">
        <f>F155</f>
        <v>10270.5</v>
      </c>
      <c r="G154" s="643"/>
      <c r="H154" s="697">
        <f t="shared" ref="H154:J154" si="23">H155</f>
        <v>2643.9</v>
      </c>
      <c r="I154" s="643"/>
      <c r="J154" s="667">
        <f t="shared" si="23"/>
        <v>2643.9</v>
      </c>
      <c r="K154" s="643"/>
      <c r="L154" s="373"/>
      <c r="N154" s="373"/>
      <c r="O154" s="373"/>
    </row>
    <row r="155" spans="1:15" s="371" customFormat="1" x14ac:dyDescent="0.25">
      <c r="A155" s="366" t="s">
        <v>50</v>
      </c>
      <c r="B155" s="363" t="s">
        <v>28</v>
      </c>
      <c r="C155" s="476">
        <v>13</v>
      </c>
      <c r="D155" s="678" t="s">
        <v>211</v>
      </c>
      <c r="E155" s="570" t="s">
        <v>63</v>
      </c>
      <c r="F155" s="697">
        <f>'ведом. 2026-2028'!AD87</f>
        <v>10270.5</v>
      </c>
      <c r="G155" s="643"/>
      <c r="H155" s="697">
        <f>'ведом. 2026-2028'!AE87</f>
        <v>2643.9</v>
      </c>
      <c r="I155" s="643"/>
      <c r="J155" s="667">
        <f>'ведом. 2026-2028'!AF87</f>
        <v>2643.9</v>
      </c>
      <c r="K155" s="643"/>
      <c r="L155" s="373"/>
      <c r="N155" s="373"/>
      <c r="O155" s="373"/>
    </row>
    <row r="156" spans="1:15" s="124" customFormat="1" ht="31.5" x14ac:dyDescent="0.25">
      <c r="A156" s="541" t="s">
        <v>196</v>
      </c>
      <c r="B156" s="566" t="s">
        <v>28</v>
      </c>
      <c r="C156" s="368">
        <v>13</v>
      </c>
      <c r="D156" s="678" t="s">
        <v>197</v>
      </c>
      <c r="E156" s="368"/>
      <c r="F156" s="697">
        <f>F157+F162</f>
        <v>88677.7</v>
      </c>
      <c r="G156" s="643"/>
      <c r="H156" s="697">
        <f>H157+H162</f>
        <v>77348.3</v>
      </c>
      <c r="I156" s="643"/>
      <c r="J156" s="667">
        <f>J157+J162</f>
        <v>52702.8</v>
      </c>
      <c r="K156" s="643"/>
      <c r="L156" s="140"/>
      <c r="N156" s="140"/>
      <c r="O156" s="140"/>
    </row>
    <row r="157" spans="1:15" s="124" customFormat="1" ht="47.25" x14ac:dyDescent="0.25">
      <c r="A157" s="537" t="s">
        <v>212</v>
      </c>
      <c r="B157" s="566" t="s">
        <v>28</v>
      </c>
      <c r="C157" s="368">
        <v>13</v>
      </c>
      <c r="D157" s="678" t="s">
        <v>213</v>
      </c>
      <c r="E157" s="570"/>
      <c r="F157" s="697">
        <f>F158+F160</f>
        <v>69658.399999999994</v>
      </c>
      <c r="G157" s="643"/>
      <c r="H157" s="697">
        <f>H158+H160</f>
        <v>64879.5</v>
      </c>
      <c r="I157" s="643"/>
      <c r="J157" s="667">
        <f>J158+J160</f>
        <v>40208.300000000003</v>
      </c>
      <c r="K157" s="643"/>
      <c r="L157" s="140"/>
      <c r="N157" s="140"/>
      <c r="O157" s="140"/>
    </row>
    <row r="158" spans="1:15" s="124" customFormat="1" ht="47.25" x14ac:dyDescent="0.25">
      <c r="A158" s="537" t="s">
        <v>40</v>
      </c>
      <c r="B158" s="566" t="s">
        <v>28</v>
      </c>
      <c r="C158" s="368">
        <v>13</v>
      </c>
      <c r="D158" s="678" t="s">
        <v>213</v>
      </c>
      <c r="E158" s="570" t="s">
        <v>124</v>
      </c>
      <c r="F158" s="697">
        <f>F159</f>
        <v>68952.899999999994</v>
      </c>
      <c r="G158" s="643"/>
      <c r="H158" s="697">
        <f>H159</f>
        <v>64147.8</v>
      </c>
      <c r="I158" s="643"/>
      <c r="J158" s="667">
        <f>'ведом. 2026-2028'!AF90</f>
        <v>39447.800000000003</v>
      </c>
      <c r="K158" s="643"/>
      <c r="L158" s="140"/>
      <c r="N158" s="140"/>
      <c r="O158" s="140"/>
    </row>
    <row r="159" spans="1:15" s="124" customFormat="1" x14ac:dyDescent="0.25">
      <c r="A159" s="537" t="s">
        <v>66</v>
      </c>
      <c r="B159" s="566" t="s">
        <v>28</v>
      </c>
      <c r="C159" s="368">
        <v>13</v>
      </c>
      <c r="D159" s="678" t="s">
        <v>213</v>
      </c>
      <c r="E159" s="570" t="s">
        <v>125</v>
      </c>
      <c r="F159" s="697">
        <f>'ведом. 2026-2028'!AD91</f>
        <v>68952.899999999994</v>
      </c>
      <c r="G159" s="643"/>
      <c r="H159" s="697">
        <f>'ведом. 2026-2028'!AE91</f>
        <v>64147.8</v>
      </c>
      <c r="I159" s="643"/>
      <c r="J159" s="667">
        <f>'ведом. 2026-2028'!AF91</f>
        <v>39447.800000000003</v>
      </c>
      <c r="K159" s="643"/>
      <c r="L159" s="140"/>
      <c r="N159" s="140"/>
      <c r="O159" s="140"/>
    </row>
    <row r="160" spans="1:15" s="124" customFormat="1" x14ac:dyDescent="0.25">
      <c r="A160" s="537" t="s">
        <v>117</v>
      </c>
      <c r="B160" s="566" t="s">
        <v>28</v>
      </c>
      <c r="C160" s="368">
        <v>13</v>
      </c>
      <c r="D160" s="678" t="s">
        <v>213</v>
      </c>
      <c r="E160" s="570" t="s">
        <v>36</v>
      </c>
      <c r="F160" s="697">
        <f>F161</f>
        <v>705.5</v>
      </c>
      <c r="G160" s="643"/>
      <c r="H160" s="697">
        <f>H161</f>
        <v>731.7</v>
      </c>
      <c r="I160" s="643"/>
      <c r="J160" s="667">
        <f>'ведом. 2026-2028'!AF92</f>
        <v>760.5</v>
      </c>
      <c r="K160" s="643"/>
      <c r="L160" s="140"/>
      <c r="N160" s="140"/>
      <c r="O160" s="140"/>
    </row>
    <row r="161" spans="1:15" s="124" customFormat="1" x14ac:dyDescent="0.25">
      <c r="A161" s="537" t="s">
        <v>50</v>
      </c>
      <c r="B161" s="566" t="s">
        <v>28</v>
      </c>
      <c r="C161" s="368">
        <v>13</v>
      </c>
      <c r="D161" s="678" t="s">
        <v>213</v>
      </c>
      <c r="E161" s="570" t="s">
        <v>63</v>
      </c>
      <c r="F161" s="697">
        <f>'ведом. 2026-2028'!AD93</f>
        <v>705.5</v>
      </c>
      <c r="G161" s="643"/>
      <c r="H161" s="697">
        <f>'ведом. 2026-2028'!AE93</f>
        <v>731.7</v>
      </c>
      <c r="I161" s="643"/>
      <c r="J161" s="667">
        <f>'ведом. 2026-2028'!AF93</f>
        <v>760.5</v>
      </c>
      <c r="K161" s="643"/>
      <c r="L161" s="140"/>
      <c r="N161" s="140"/>
      <c r="O161" s="140"/>
    </row>
    <row r="162" spans="1:15" s="153" customFormat="1" ht="47.25" x14ac:dyDescent="0.25">
      <c r="A162" s="537" t="s">
        <v>370</v>
      </c>
      <c r="B162" s="566" t="s">
        <v>28</v>
      </c>
      <c r="C162" s="368">
        <v>13</v>
      </c>
      <c r="D162" s="678" t="s">
        <v>371</v>
      </c>
      <c r="E162" s="570"/>
      <c r="F162" s="697">
        <f>F163+F165</f>
        <v>19019.300000000003</v>
      </c>
      <c r="G162" s="643"/>
      <c r="H162" s="697">
        <f>H163+H165</f>
        <v>12468.8</v>
      </c>
      <c r="I162" s="643"/>
      <c r="J162" s="667">
        <f>J163+J165</f>
        <v>12494.5</v>
      </c>
      <c r="K162" s="643"/>
      <c r="L162" s="140"/>
      <c r="N162" s="140"/>
      <c r="O162" s="140"/>
    </row>
    <row r="163" spans="1:15" s="153" customFormat="1" ht="47.25" x14ac:dyDescent="0.25">
      <c r="A163" s="537" t="s">
        <v>40</v>
      </c>
      <c r="B163" s="566" t="s">
        <v>28</v>
      </c>
      <c r="C163" s="368">
        <v>13</v>
      </c>
      <c r="D163" s="678" t="s">
        <v>371</v>
      </c>
      <c r="E163" s="570" t="s">
        <v>124</v>
      </c>
      <c r="F163" s="697">
        <f>F164</f>
        <v>18358.400000000001</v>
      </c>
      <c r="G163" s="643"/>
      <c r="H163" s="697">
        <f>H164</f>
        <v>11786.5</v>
      </c>
      <c r="I163" s="643"/>
      <c r="J163" s="667">
        <f>J164</f>
        <v>11786.5</v>
      </c>
      <c r="K163" s="643"/>
      <c r="L163" s="140"/>
      <c r="N163" s="140"/>
      <c r="O163" s="140"/>
    </row>
    <row r="164" spans="1:15" s="153" customFormat="1" x14ac:dyDescent="0.25">
      <c r="A164" s="537" t="s">
        <v>66</v>
      </c>
      <c r="B164" s="566" t="s">
        <v>28</v>
      </c>
      <c r="C164" s="368">
        <v>13</v>
      </c>
      <c r="D164" s="678" t="s">
        <v>371</v>
      </c>
      <c r="E164" s="570" t="s">
        <v>125</v>
      </c>
      <c r="F164" s="697">
        <f>'ведом. 2026-2028'!AD96</f>
        <v>18358.400000000001</v>
      </c>
      <c r="G164" s="643"/>
      <c r="H164" s="697">
        <f>'ведом. 2026-2028'!AE96</f>
        <v>11786.5</v>
      </c>
      <c r="I164" s="643"/>
      <c r="J164" s="667">
        <f>'ведом. 2026-2028'!AF96</f>
        <v>11786.5</v>
      </c>
      <c r="K164" s="643"/>
      <c r="L164" s="140"/>
      <c r="N164" s="140"/>
      <c r="O164" s="140"/>
    </row>
    <row r="165" spans="1:15" s="153" customFormat="1" x14ac:dyDescent="0.25">
      <c r="A165" s="537" t="s">
        <v>117</v>
      </c>
      <c r="B165" s="566" t="s">
        <v>28</v>
      </c>
      <c r="C165" s="368">
        <v>13</v>
      </c>
      <c r="D165" s="678" t="s">
        <v>371</v>
      </c>
      <c r="E165" s="570" t="s">
        <v>36</v>
      </c>
      <c r="F165" s="697">
        <f>F166</f>
        <v>660.9</v>
      </c>
      <c r="G165" s="643"/>
      <c r="H165" s="697">
        <f>H166</f>
        <v>682.3</v>
      </c>
      <c r="I165" s="643"/>
      <c r="J165" s="667">
        <f>J166</f>
        <v>708</v>
      </c>
      <c r="K165" s="643"/>
      <c r="L165" s="140"/>
      <c r="N165" s="140"/>
      <c r="O165" s="140"/>
    </row>
    <row r="166" spans="1:15" s="153" customFormat="1" x14ac:dyDescent="0.25">
      <c r="A166" s="537" t="s">
        <v>50</v>
      </c>
      <c r="B166" s="566" t="s">
        <v>28</v>
      </c>
      <c r="C166" s="368">
        <v>13</v>
      </c>
      <c r="D166" s="678" t="s">
        <v>371</v>
      </c>
      <c r="E166" s="570" t="s">
        <v>63</v>
      </c>
      <c r="F166" s="697">
        <f>'ведом. 2026-2028'!AD98</f>
        <v>660.9</v>
      </c>
      <c r="G166" s="643"/>
      <c r="H166" s="697">
        <f>'ведом. 2026-2028'!AE98</f>
        <v>682.3</v>
      </c>
      <c r="I166" s="643"/>
      <c r="J166" s="667">
        <f>'ведом. 2026-2028'!AF98</f>
        <v>708</v>
      </c>
      <c r="K166" s="643"/>
      <c r="L166" s="140"/>
      <c r="N166" s="140"/>
      <c r="O166" s="140"/>
    </row>
    <row r="167" spans="1:15" s="371" customFormat="1" ht="31.5" x14ac:dyDescent="0.25">
      <c r="A167" s="337" t="s">
        <v>511</v>
      </c>
      <c r="B167" s="568" t="s">
        <v>28</v>
      </c>
      <c r="C167" s="317">
        <v>13</v>
      </c>
      <c r="D167" s="682" t="s">
        <v>512</v>
      </c>
      <c r="E167" s="317"/>
      <c r="F167" s="697">
        <f>F168</f>
        <v>87.5</v>
      </c>
      <c r="G167" s="643"/>
      <c r="H167" s="697">
        <f t="shared" ref="H167:J169" si="24">H168</f>
        <v>94.4</v>
      </c>
      <c r="I167" s="643"/>
      <c r="J167" s="667">
        <f t="shared" si="24"/>
        <v>96.6</v>
      </c>
      <c r="K167" s="643"/>
      <c r="L167" s="373"/>
      <c r="N167" s="373"/>
      <c r="O167" s="373"/>
    </row>
    <row r="168" spans="1:15" s="371" customFormat="1" ht="76.5" customHeight="1" x14ac:dyDescent="0.25">
      <c r="A168" s="337" t="s">
        <v>390</v>
      </c>
      <c r="B168" s="568" t="s">
        <v>28</v>
      </c>
      <c r="C168" s="317">
        <v>13</v>
      </c>
      <c r="D168" s="681" t="s">
        <v>513</v>
      </c>
      <c r="E168" s="317"/>
      <c r="F168" s="697">
        <f>F169</f>
        <v>87.5</v>
      </c>
      <c r="G168" s="643"/>
      <c r="H168" s="697">
        <f t="shared" si="24"/>
        <v>94.4</v>
      </c>
      <c r="I168" s="643"/>
      <c r="J168" s="667">
        <f t="shared" si="24"/>
        <v>96.6</v>
      </c>
      <c r="K168" s="643"/>
      <c r="L168" s="373"/>
      <c r="N168" s="373"/>
      <c r="O168" s="373"/>
    </row>
    <row r="169" spans="1:15" s="371" customFormat="1" x14ac:dyDescent="0.25">
      <c r="A169" s="337" t="s">
        <v>117</v>
      </c>
      <c r="B169" s="568" t="s">
        <v>28</v>
      </c>
      <c r="C169" s="317">
        <v>13</v>
      </c>
      <c r="D169" s="681" t="s">
        <v>513</v>
      </c>
      <c r="E169" s="317">
        <v>200</v>
      </c>
      <c r="F169" s="697">
        <f>F170</f>
        <v>87.5</v>
      </c>
      <c r="G169" s="643"/>
      <c r="H169" s="697">
        <f t="shared" si="24"/>
        <v>94.4</v>
      </c>
      <c r="I169" s="643"/>
      <c r="J169" s="667">
        <f t="shared" si="24"/>
        <v>96.6</v>
      </c>
      <c r="K169" s="643"/>
      <c r="L169" s="373"/>
      <c r="N169" s="373"/>
      <c r="O169" s="373"/>
    </row>
    <row r="170" spans="1:15" s="371" customFormat="1" x14ac:dyDescent="0.25">
      <c r="A170" s="337" t="s">
        <v>50</v>
      </c>
      <c r="B170" s="568" t="s">
        <v>28</v>
      </c>
      <c r="C170" s="317">
        <v>13</v>
      </c>
      <c r="D170" s="681" t="s">
        <v>513</v>
      </c>
      <c r="E170" s="317">
        <v>240</v>
      </c>
      <c r="F170" s="697">
        <f>'ведом. 2026-2028'!AD102</f>
        <v>87.5</v>
      </c>
      <c r="G170" s="643"/>
      <c r="H170" s="697">
        <f>'ведом. 2026-2028'!AE102</f>
        <v>94.4</v>
      </c>
      <c r="I170" s="643"/>
      <c r="J170" s="667">
        <f>'ведом. 2026-2028'!AF102</f>
        <v>96.6</v>
      </c>
      <c r="K170" s="643"/>
      <c r="L170" s="373"/>
      <c r="N170" s="373"/>
      <c r="O170" s="373"/>
    </row>
    <row r="171" spans="1:15" s="124" customFormat="1" ht="31.5" x14ac:dyDescent="0.25">
      <c r="A171" s="432" t="s">
        <v>290</v>
      </c>
      <c r="B171" s="566" t="s">
        <v>28</v>
      </c>
      <c r="C171" s="368">
        <v>13</v>
      </c>
      <c r="D171" s="676" t="s">
        <v>129</v>
      </c>
      <c r="E171" s="368"/>
      <c r="F171" s="697">
        <f t="shared" ref="F171:K171" si="25">F172</f>
        <v>932.3</v>
      </c>
      <c r="G171" s="643">
        <f t="shared" si="25"/>
        <v>932.3</v>
      </c>
      <c r="H171" s="697">
        <f t="shared" si="25"/>
        <v>17.7</v>
      </c>
      <c r="I171" s="643">
        <f t="shared" si="25"/>
        <v>17.7</v>
      </c>
      <c r="J171" s="667">
        <f t="shared" si="25"/>
        <v>21</v>
      </c>
      <c r="K171" s="643">
        <f t="shared" si="25"/>
        <v>21</v>
      </c>
      <c r="L171" s="140"/>
      <c r="N171" s="140"/>
      <c r="O171" s="140"/>
    </row>
    <row r="172" spans="1:15" s="124" customFormat="1" x14ac:dyDescent="0.25">
      <c r="A172" s="432" t="s">
        <v>46</v>
      </c>
      <c r="B172" s="566" t="s">
        <v>28</v>
      </c>
      <c r="C172" s="368">
        <v>13</v>
      </c>
      <c r="D172" s="676" t="s">
        <v>424</v>
      </c>
      <c r="E172" s="368"/>
      <c r="F172" s="697">
        <f t="shared" ref="F172:K172" si="26">F173</f>
        <v>932.3</v>
      </c>
      <c r="G172" s="643">
        <f t="shared" si="26"/>
        <v>932.3</v>
      </c>
      <c r="H172" s="697">
        <f t="shared" si="26"/>
        <v>17.7</v>
      </c>
      <c r="I172" s="643">
        <f t="shared" si="26"/>
        <v>17.7</v>
      </c>
      <c r="J172" s="667">
        <f t="shared" si="26"/>
        <v>21</v>
      </c>
      <c r="K172" s="643">
        <f t="shared" si="26"/>
        <v>21</v>
      </c>
      <c r="L172" s="140"/>
      <c r="N172" s="140"/>
      <c r="O172" s="140"/>
    </row>
    <row r="173" spans="1:15" s="124" customFormat="1" ht="31.5" x14ac:dyDescent="0.25">
      <c r="A173" s="543" t="s">
        <v>302</v>
      </c>
      <c r="B173" s="566" t="s">
        <v>28</v>
      </c>
      <c r="C173" s="368">
        <v>13</v>
      </c>
      <c r="D173" s="676" t="s">
        <v>433</v>
      </c>
      <c r="E173" s="368"/>
      <c r="F173" s="697">
        <f t="shared" ref="F173:K175" si="27">F174</f>
        <v>932.3</v>
      </c>
      <c r="G173" s="643">
        <f t="shared" si="27"/>
        <v>932.3</v>
      </c>
      <c r="H173" s="697">
        <f t="shared" si="27"/>
        <v>17.7</v>
      </c>
      <c r="I173" s="643">
        <f t="shared" si="27"/>
        <v>17.7</v>
      </c>
      <c r="J173" s="667">
        <f>'ведом. 2026-2028'!AF105</f>
        <v>21</v>
      </c>
      <c r="K173" s="643">
        <f t="shared" si="27"/>
        <v>21</v>
      </c>
      <c r="L173" s="140"/>
      <c r="N173" s="140"/>
      <c r="O173" s="140"/>
    </row>
    <row r="174" spans="1:15" s="124" customFormat="1" ht="31.5" x14ac:dyDescent="0.25">
      <c r="A174" s="535" t="s">
        <v>435</v>
      </c>
      <c r="B174" s="566" t="s">
        <v>28</v>
      </c>
      <c r="C174" s="368">
        <v>13</v>
      </c>
      <c r="D174" s="676" t="s">
        <v>434</v>
      </c>
      <c r="E174" s="368"/>
      <c r="F174" s="697">
        <f t="shared" si="27"/>
        <v>932.3</v>
      </c>
      <c r="G174" s="643">
        <f t="shared" si="27"/>
        <v>932.3</v>
      </c>
      <c r="H174" s="697">
        <f t="shared" si="27"/>
        <v>17.7</v>
      </c>
      <c r="I174" s="643">
        <f t="shared" si="27"/>
        <v>17.7</v>
      </c>
      <c r="J174" s="667">
        <f>'ведом. 2026-2028'!AF106</f>
        <v>21</v>
      </c>
      <c r="K174" s="643">
        <f t="shared" si="27"/>
        <v>21</v>
      </c>
      <c r="L174" s="140"/>
      <c r="N174" s="140"/>
      <c r="O174" s="140"/>
    </row>
    <row r="175" spans="1:15" s="124" customFormat="1" x14ac:dyDescent="0.25">
      <c r="A175" s="537" t="s">
        <v>117</v>
      </c>
      <c r="B175" s="566" t="s">
        <v>28</v>
      </c>
      <c r="C175" s="368">
        <v>13</v>
      </c>
      <c r="D175" s="676" t="s">
        <v>434</v>
      </c>
      <c r="E175" s="368">
        <v>200</v>
      </c>
      <c r="F175" s="697">
        <f t="shared" si="27"/>
        <v>932.3</v>
      </c>
      <c r="G175" s="643">
        <f t="shared" si="27"/>
        <v>932.3</v>
      </c>
      <c r="H175" s="697">
        <f t="shared" si="27"/>
        <v>17.7</v>
      </c>
      <c r="I175" s="643">
        <f t="shared" si="27"/>
        <v>17.7</v>
      </c>
      <c r="J175" s="667">
        <f>'ведом. 2026-2028'!AF107</f>
        <v>21</v>
      </c>
      <c r="K175" s="643">
        <f t="shared" si="27"/>
        <v>21</v>
      </c>
      <c r="L175" s="140"/>
      <c r="N175" s="140"/>
      <c r="O175" s="140"/>
    </row>
    <row r="176" spans="1:15" s="124" customFormat="1" x14ac:dyDescent="0.25">
      <c r="A176" s="537" t="s">
        <v>50</v>
      </c>
      <c r="B176" s="566" t="s">
        <v>28</v>
      </c>
      <c r="C176" s="368">
        <v>13</v>
      </c>
      <c r="D176" s="676" t="s">
        <v>434</v>
      </c>
      <c r="E176" s="368">
        <v>240</v>
      </c>
      <c r="F176" s="697">
        <f>'ведом. 2026-2028'!AD108</f>
        <v>932.3</v>
      </c>
      <c r="G176" s="643">
        <f>F176</f>
        <v>932.3</v>
      </c>
      <c r="H176" s="697">
        <f>'ведом. 2026-2028'!AE108</f>
        <v>17.7</v>
      </c>
      <c r="I176" s="643">
        <f>H176</f>
        <v>17.7</v>
      </c>
      <c r="J176" s="667">
        <f>'ведом. 2026-2028'!AF108</f>
        <v>21</v>
      </c>
      <c r="K176" s="643">
        <f>J176</f>
        <v>21</v>
      </c>
      <c r="L176" s="140"/>
      <c r="N176" s="140"/>
      <c r="O176" s="140"/>
    </row>
    <row r="177" spans="1:15" s="124" customFormat="1" x14ac:dyDescent="0.25">
      <c r="A177" s="432" t="s">
        <v>225</v>
      </c>
      <c r="B177" s="566" t="s">
        <v>28</v>
      </c>
      <c r="C177" s="368">
        <v>13</v>
      </c>
      <c r="D177" s="676" t="s">
        <v>226</v>
      </c>
      <c r="E177" s="368"/>
      <c r="F177" s="697">
        <f>F183+F178</f>
        <v>56686</v>
      </c>
      <c r="G177" s="643"/>
      <c r="H177" s="697">
        <f>H183+H178</f>
        <v>55442</v>
      </c>
      <c r="I177" s="643"/>
      <c r="J177" s="667">
        <f>J183+J178</f>
        <v>57263</v>
      </c>
      <c r="K177" s="643"/>
      <c r="L177" s="140"/>
      <c r="N177" s="140"/>
      <c r="O177" s="140"/>
    </row>
    <row r="178" spans="1:15" s="371" customFormat="1" ht="47.25" x14ac:dyDescent="0.25">
      <c r="A178" s="408" t="s">
        <v>738</v>
      </c>
      <c r="B178" s="568" t="s">
        <v>28</v>
      </c>
      <c r="C178" s="317">
        <v>13</v>
      </c>
      <c r="D178" s="681" t="s">
        <v>741</v>
      </c>
      <c r="E178" s="317"/>
      <c r="F178" s="697">
        <f>F179</f>
        <v>1537</v>
      </c>
      <c r="G178" s="643"/>
      <c r="H178" s="697">
        <f t="shared" ref="H178:J180" si="28">H179</f>
        <v>1537</v>
      </c>
      <c r="I178" s="643"/>
      <c r="J178" s="667">
        <f t="shared" si="28"/>
        <v>1537</v>
      </c>
      <c r="K178" s="643"/>
      <c r="L178" s="373"/>
      <c r="N178" s="373"/>
      <c r="O178" s="373"/>
    </row>
    <row r="179" spans="1:15" s="371" customFormat="1" ht="45.75" customHeight="1" x14ac:dyDescent="0.25">
      <c r="A179" s="408" t="s">
        <v>739</v>
      </c>
      <c r="B179" s="568" t="s">
        <v>28</v>
      </c>
      <c r="C179" s="317">
        <v>13</v>
      </c>
      <c r="D179" s="681" t="s">
        <v>742</v>
      </c>
      <c r="E179" s="317"/>
      <c r="F179" s="697">
        <f>F180</f>
        <v>1537</v>
      </c>
      <c r="G179" s="643"/>
      <c r="H179" s="697">
        <f t="shared" si="28"/>
        <v>1537</v>
      </c>
      <c r="I179" s="643"/>
      <c r="J179" s="667">
        <f t="shared" si="28"/>
        <v>1537</v>
      </c>
      <c r="K179" s="643"/>
      <c r="L179" s="373"/>
      <c r="N179" s="373"/>
      <c r="O179" s="373"/>
    </row>
    <row r="180" spans="1:15" s="371" customFormat="1" ht="62.25" customHeight="1" x14ac:dyDescent="0.25">
      <c r="A180" s="408" t="s">
        <v>740</v>
      </c>
      <c r="B180" s="568" t="s">
        <v>28</v>
      </c>
      <c r="C180" s="317">
        <v>13</v>
      </c>
      <c r="D180" s="681" t="s">
        <v>743</v>
      </c>
      <c r="E180" s="317"/>
      <c r="F180" s="697">
        <f>F181</f>
        <v>1537</v>
      </c>
      <c r="G180" s="643"/>
      <c r="H180" s="697">
        <f t="shared" si="28"/>
        <v>1537</v>
      </c>
      <c r="I180" s="643"/>
      <c r="J180" s="667">
        <f t="shared" si="28"/>
        <v>1537</v>
      </c>
      <c r="K180" s="643"/>
      <c r="L180" s="373"/>
      <c r="N180" s="373"/>
      <c r="O180" s="373"/>
    </row>
    <row r="181" spans="1:15" s="371" customFormat="1" ht="31.5" x14ac:dyDescent="0.25">
      <c r="A181" s="337" t="s">
        <v>58</v>
      </c>
      <c r="B181" s="568" t="s">
        <v>28</v>
      </c>
      <c r="C181" s="317">
        <v>13</v>
      </c>
      <c r="D181" s="681" t="s">
        <v>743</v>
      </c>
      <c r="E181" s="317">
        <v>600</v>
      </c>
      <c r="F181" s="697">
        <f>F182</f>
        <v>1537</v>
      </c>
      <c r="G181" s="643"/>
      <c r="H181" s="697">
        <f t="shared" ref="H181:J181" si="29">H182</f>
        <v>1537</v>
      </c>
      <c r="I181" s="643"/>
      <c r="J181" s="667">
        <f t="shared" si="29"/>
        <v>1537</v>
      </c>
      <c r="K181" s="643"/>
      <c r="L181" s="373"/>
      <c r="N181" s="373"/>
      <c r="O181" s="373"/>
    </row>
    <row r="182" spans="1:15" s="371" customFormat="1" x14ac:dyDescent="0.25">
      <c r="A182" s="337" t="s">
        <v>59</v>
      </c>
      <c r="B182" s="568" t="s">
        <v>28</v>
      </c>
      <c r="C182" s="317">
        <v>13</v>
      </c>
      <c r="D182" s="681" t="s">
        <v>743</v>
      </c>
      <c r="E182" s="317">
        <v>610</v>
      </c>
      <c r="F182" s="697">
        <f>'ведом. 2026-2028'!AD114</f>
        <v>1537</v>
      </c>
      <c r="G182" s="643"/>
      <c r="H182" s="697">
        <f>'ведом. 2026-2028'!AE114</f>
        <v>1537</v>
      </c>
      <c r="I182" s="643"/>
      <c r="J182" s="667">
        <f>'ведом. 2026-2028'!AF114</f>
        <v>1537</v>
      </c>
      <c r="K182" s="643"/>
      <c r="L182" s="373"/>
      <c r="N182" s="373"/>
      <c r="O182" s="373"/>
    </row>
    <row r="183" spans="1:15" s="153" customFormat="1" x14ac:dyDescent="0.25">
      <c r="A183" s="559" t="s">
        <v>46</v>
      </c>
      <c r="B183" s="566" t="s">
        <v>28</v>
      </c>
      <c r="C183" s="368">
        <v>13</v>
      </c>
      <c r="D183" s="676" t="s">
        <v>514</v>
      </c>
      <c r="E183" s="368"/>
      <c r="F183" s="697">
        <f>F184</f>
        <v>55149</v>
      </c>
      <c r="G183" s="643"/>
      <c r="H183" s="697">
        <f>H184</f>
        <v>53905</v>
      </c>
      <c r="I183" s="643"/>
      <c r="J183" s="667">
        <f>J184</f>
        <v>55726</v>
      </c>
      <c r="K183" s="643"/>
      <c r="L183" s="140"/>
      <c r="N183" s="140"/>
      <c r="O183" s="140"/>
    </row>
    <row r="184" spans="1:15" s="153" customFormat="1" ht="28.5" customHeight="1" x14ac:dyDescent="0.25">
      <c r="A184" s="559" t="s">
        <v>316</v>
      </c>
      <c r="B184" s="566" t="s">
        <v>28</v>
      </c>
      <c r="C184" s="368">
        <v>13</v>
      </c>
      <c r="D184" s="676" t="s">
        <v>515</v>
      </c>
      <c r="E184" s="368"/>
      <c r="F184" s="697">
        <f>F185</f>
        <v>55149</v>
      </c>
      <c r="G184" s="643"/>
      <c r="H184" s="697">
        <f>H185</f>
        <v>53905</v>
      </c>
      <c r="I184" s="643"/>
      <c r="J184" s="667">
        <f>J185</f>
        <v>55726</v>
      </c>
      <c r="K184" s="643"/>
      <c r="L184" s="140"/>
      <c r="N184" s="140"/>
      <c r="O184" s="140"/>
    </row>
    <row r="185" spans="1:15" s="153" customFormat="1" ht="31.5" x14ac:dyDescent="0.25">
      <c r="A185" s="559" t="s">
        <v>227</v>
      </c>
      <c r="B185" s="566" t="s">
        <v>28</v>
      </c>
      <c r="C185" s="368">
        <v>13</v>
      </c>
      <c r="D185" s="676" t="s">
        <v>516</v>
      </c>
      <c r="E185" s="368"/>
      <c r="F185" s="697">
        <f>F186</f>
        <v>55149</v>
      </c>
      <c r="G185" s="643"/>
      <c r="H185" s="697">
        <f>H186</f>
        <v>53905</v>
      </c>
      <c r="I185" s="643"/>
      <c r="J185" s="667">
        <f>J186</f>
        <v>55726</v>
      </c>
      <c r="K185" s="643"/>
      <c r="L185" s="140"/>
      <c r="N185" s="140"/>
      <c r="O185" s="140"/>
    </row>
    <row r="186" spans="1:15" s="153" customFormat="1" ht="31.5" x14ac:dyDescent="0.25">
      <c r="A186" s="366" t="s">
        <v>58</v>
      </c>
      <c r="B186" s="566" t="s">
        <v>28</v>
      </c>
      <c r="C186" s="368">
        <v>13</v>
      </c>
      <c r="D186" s="676" t="s">
        <v>516</v>
      </c>
      <c r="E186" s="368">
        <v>600</v>
      </c>
      <c r="F186" s="697">
        <f>F187</f>
        <v>55149</v>
      </c>
      <c r="G186" s="643"/>
      <c r="H186" s="697">
        <f>H187</f>
        <v>53905</v>
      </c>
      <c r="I186" s="643"/>
      <c r="J186" s="667">
        <f>J187</f>
        <v>55726</v>
      </c>
      <c r="K186" s="643"/>
      <c r="L186" s="140"/>
      <c r="N186" s="140"/>
      <c r="O186" s="140"/>
    </row>
    <row r="187" spans="1:15" s="153" customFormat="1" x14ac:dyDescent="0.25">
      <c r="A187" s="366" t="s">
        <v>59</v>
      </c>
      <c r="B187" s="566" t="s">
        <v>28</v>
      </c>
      <c r="C187" s="368">
        <v>13</v>
      </c>
      <c r="D187" s="676" t="s">
        <v>516</v>
      </c>
      <c r="E187" s="368">
        <v>610</v>
      </c>
      <c r="F187" s="697">
        <f>'ведом. 2026-2028'!AD119</f>
        <v>55149</v>
      </c>
      <c r="G187" s="643"/>
      <c r="H187" s="697">
        <f>'ведом. 2026-2028'!AE119</f>
        <v>53905</v>
      </c>
      <c r="I187" s="643"/>
      <c r="J187" s="667">
        <f>'ведом. 2026-2028'!AF119</f>
        <v>55726</v>
      </c>
      <c r="K187" s="643"/>
      <c r="L187" s="140"/>
      <c r="N187" s="140"/>
      <c r="O187" s="140"/>
    </row>
    <row r="188" spans="1:15" s="124" customFormat="1" x14ac:dyDescent="0.25">
      <c r="A188" s="432" t="s">
        <v>218</v>
      </c>
      <c r="B188" s="566" t="s">
        <v>28</v>
      </c>
      <c r="C188" s="368">
        <v>13</v>
      </c>
      <c r="D188" s="676" t="s">
        <v>134</v>
      </c>
      <c r="E188" s="570"/>
      <c r="F188" s="697">
        <f>F189</f>
        <v>12503.800000000003</v>
      </c>
      <c r="G188" s="643"/>
      <c r="H188" s="697">
        <f t="shared" ref="H188:J188" si="30">H189</f>
        <v>132.6</v>
      </c>
      <c r="I188" s="643"/>
      <c r="J188" s="667">
        <f t="shared" si="30"/>
        <v>1242.5</v>
      </c>
      <c r="K188" s="643"/>
      <c r="L188" s="140"/>
      <c r="N188" s="140"/>
      <c r="O188" s="140"/>
    </row>
    <row r="189" spans="1:15" s="153" customFormat="1" x14ac:dyDescent="0.25">
      <c r="A189" s="560" t="s">
        <v>411</v>
      </c>
      <c r="B189" s="571" t="s">
        <v>28</v>
      </c>
      <c r="C189" s="569">
        <v>13</v>
      </c>
      <c r="D189" s="683" t="s">
        <v>412</v>
      </c>
      <c r="E189" s="569"/>
      <c r="F189" s="697">
        <f>F190</f>
        <v>12503.800000000003</v>
      </c>
      <c r="G189" s="643"/>
      <c r="H189" s="697">
        <f t="shared" ref="H189:J189" si="31">H190</f>
        <v>132.6</v>
      </c>
      <c r="I189" s="643"/>
      <c r="J189" s="667">
        <f t="shared" si="31"/>
        <v>1242.5</v>
      </c>
      <c r="K189" s="643"/>
      <c r="L189" s="140"/>
      <c r="N189" s="140"/>
      <c r="O189" s="140"/>
    </row>
    <row r="190" spans="1:15" s="160" customFormat="1" ht="31.5" x14ac:dyDescent="0.25">
      <c r="A190" s="366" t="s">
        <v>414</v>
      </c>
      <c r="B190" s="571" t="s">
        <v>28</v>
      </c>
      <c r="C190" s="569">
        <v>13</v>
      </c>
      <c r="D190" s="684" t="s">
        <v>415</v>
      </c>
      <c r="E190" s="569"/>
      <c r="F190" s="697">
        <f>F191</f>
        <v>12503.800000000003</v>
      </c>
      <c r="G190" s="643"/>
      <c r="H190" s="697">
        <f>H191</f>
        <v>132.6</v>
      </c>
      <c r="I190" s="643"/>
      <c r="J190" s="667">
        <f>J191</f>
        <v>1242.5</v>
      </c>
      <c r="K190" s="643"/>
      <c r="L190" s="159"/>
      <c r="N190" s="159"/>
      <c r="O190" s="159"/>
    </row>
    <row r="191" spans="1:15" s="160" customFormat="1" x14ac:dyDescent="0.25">
      <c r="A191" s="366" t="s">
        <v>41</v>
      </c>
      <c r="B191" s="571" t="s">
        <v>28</v>
      </c>
      <c r="C191" s="569">
        <v>13</v>
      </c>
      <c r="D191" s="684" t="s">
        <v>415</v>
      </c>
      <c r="E191" s="569">
        <v>800</v>
      </c>
      <c r="F191" s="697">
        <f>F192</f>
        <v>12503.800000000003</v>
      </c>
      <c r="G191" s="643"/>
      <c r="H191" s="697">
        <f>H192</f>
        <v>132.6</v>
      </c>
      <c r="I191" s="643"/>
      <c r="J191" s="667">
        <f>J192</f>
        <v>1242.5</v>
      </c>
      <c r="K191" s="643"/>
      <c r="L191" s="159"/>
      <c r="N191" s="159"/>
      <c r="O191" s="159"/>
    </row>
    <row r="192" spans="1:15" s="160" customFormat="1" x14ac:dyDescent="0.25">
      <c r="A192" s="366" t="s">
        <v>133</v>
      </c>
      <c r="B192" s="571" t="s">
        <v>28</v>
      </c>
      <c r="C192" s="569">
        <v>13</v>
      </c>
      <c r="D192" s="684" t="s">
        <v>415</v>
      </c>
      <c r="E192" s="569">
        <v>870</v>
      </c>
      <c r="F192" s="697">
        <f>'ведом. 2026-2028'!AD531</f>
        <v>12503.800000000003</v>
      </c>
      <c r="G192" s="643"/>
      <c r="H192" s="697">
        <f>'ведом. 2026-2028'!AE531</f>
        <v>132.6</v>
      </c>
      <c r="I192" s="643"/>
      <c r="J192" s="667">
        <f>'ведом. 2026-2028'!AF531</f>
        <v>1242.5</v>
      </c>
      <c r="K192" s="643"/>
      <c r="L192" s="159"/>
      <c r="N192" s="159"/>
      <c r="O192" s="159"/>
    </row>
    <row r="193" spans="1:15" s="124" customFormat="1" x14ac:dyDescent="0.25">
      <c r="A193" s="557" t="s">
        <v>11</v>
      </c>
      <c r="B193" s="572" t="s">
        <v>29</v>
      </c>
      <c r="C193" s="158"/>
      <c r="D193" s="685"/>
      <c r="E193" s="573"/>
      <c r="F193" s="698">
        <f t="shared" ref="F193:K193" si="32">F194+F201</f>
        <v>6476.5</v>
      </c>
      <c r="G193" s="644">
        <f t="shared" si="32"/>
        <v>6392.5</v>
      </c>
      <c r="H193" s="698">
        <f t="shared" si="32"/>
        <v>7185.4</v>
      </c>
      <c r="I193" s="644">
        <f t="shared" si="32"/>
        <v>7101.4</v>
      </c>
      <c r="J193" s="668">
        <f t="shared" si="32"/>
        <v>9056.1</v>
      </c>
      <c r="K193" s="644">
        <f t="shared" si="32"/>
        <v>8972.1</v>
      </c>
      <c r="L193" s="140"/>
      <c r="N193" s="140"/>
      <c r="O193" s="140"/>
    </row>
    <row r="194" spans="1:15" s="124" customFormat="1" x14ac:dyDescent="0.25">
      <c r="A194" s="537" t="s">
        <v>12</v>
      </c>
      <c r="B194" s="566" t="s">
        <v>29</v>
      </c>
      <c r="C194" s="368" t="s">
        <v>7</v>
      </c>
      <c r="D194" s="435"/>
      <c r="E194" s="444"/>
      <c r="F194" s="697">
        <f t="shared" ref="F194:K199" si="33">F195</f>
        <v>6392.5</v>
      </c>
      <c r="G194" s="643">
        <f t="shared" si="33"/>
        <v>6392.5</v>
      </c>
      <c r="H194" s="697">
        <f t="shared" si="33"/>
        <v>7101.4</v>
      </c>
      <c r="I194" s="643">
        <f t="shared" si="33"/>
        <v>7101.4</v>
      </c>
      <c r="J194" s="667">
        <f t="shared" si="33"/>
        <v>8972.1</v>
      </c>
      <c r="K194" s="643">
        <f t="shared" si="33"/>
        <v>8972.1</v>
      </c>
      <c r="L194" s="140"/>
      <c r="N194" s="140"/>
      <c r="O194" s="140"/>
    </row>
    <row r="195" spans="1:15" s="124" customFormat="1" ht="31.5" x14ac:dyDescent="0.25">
      <c r="A195" s="432" t="s">
        <v>290</v>
      </c>
      <c r="B195" s="566" t="s">
        <v>29</v>
      </c>
      <c r="C195" s="368" t="s">
        <v>7</v>
      </c>
      <c r="D195" s="676" t="s">
        <v>129</v>
      </c>
      <c r="E195" s="444"/>
      <c r="F195" s="697">
        <f t="shared" si="33"/>
        <v>6392.5</v>
      </c>
      <c r="G195" s="643">
        <f t="shared" si="33"/>
        <v>6392.5</v>
      </c>
      <c r="H195" s="697">
        <f t="shared" si="33"/>
        <v>7101.4</v>
      </c>
      <c r="I195" s="643">
        <f t="shared" si="33"/>
        <v>7101.4</v>
      </c>
      <c r="J195" s="667">
        <f t="shared" si="33"/>
        <v>8972.1</v>
      </c>
      <c r="K195" s="643">
        <f t="shared" si="33"/>
        <v>8972.1</v>
      </c>
      <c r="L195" s="140"/>
      <c r="N195" s="140"/>
      <c r="O195" s="140"/>
    </row>
    <row r="196" spans="1:15" s="124" customFormat="1" x14ac:dyDescent="0.25">
      <c r="A196" s="432" t="s">
        <v>46</v>
      </c>
      <c r="B196" s="566" t="s">
        <v>29</v>
      </c>
      <c r="C196" s="368" t="s">
        <v>7</v>
      </c>
      <c r="D196" s="676" t="s">
        <v>424</v>
      </c>
      <c r="E196" s="444"/>
      <c r="F196" s="697">
        <f t="shared" ref="F196:K198" si="34">F197</f>
        <v>6392.5</v>
      </c>
      <c r="G196" s="643">
        <f t="shared" si="34"/>
        <v>6392.5</v>
      </c>
      <c r="H196" s="697">
        <f t="shared" si="34"/>
        <v>7101.4</v>
      </c>
      <c r="I196" s="643">
        <f t="shared" si="34"/>
        <v>7101.4</v>
      </c>
      <c r="J196" s="667">
        <f t="shared" si="34"/>
        <v>8972.1</v>
      </c>
      <c r="K196" s="643">
        <f t="shared" si="34"/>
        <v>8972.1</v>
      </c>
      <c r="L196" s="140"/>
      <c r="N196" s="140"/>
      <c r="O196" s="140"/>
    </row>
    <row r="197" spans="1:15" s="124" customFormat="1" x14ac:dyDescent="0.25">
      <c r="A197" s="541" t="s">
        <v>437</v>
      </c>
      <c r="B197" s="566" t="s">
        <v>29</v>
      </c>
      <c r="C197" s="368" t="s">
        <v>7</v>
      </c>
      <c r="D197" s="676" t="s">
        <v>425</v>
      </c>
      <c r="E197" s="444"/>
      <c r="F197" s="697">
        <f t="shared" si="34"/>
        <v>6392.5</v>
      </c>
      <c r="G197" s="643">
        <f t="shared" si="34"/>
        <v>6392.5</v>
      </c>
      <c r="H197" s="697">
        <f t="shared" si="34"/>
        <v>7101.4</v>
      </c>
      <c r="I197" s="643">
        <f t="shared" si="34"/>
        <v>7101.4</v>
      </c>
      <c r="J197" s="667">
        <f t="shared" si="34"/>
        <v>8972.1</v>
      </c>
      <c r="K197" s="643">
        <f t="shared" si="34"/>
        <v>8972.1</v>
      </c>
      <c r="L197" s="140"/>
      <c r="N197" s="140"/>
      <c r="O197" s="140"/>
    </row>
    <row r="198" spans="1:15" s="124" customFormat="1" ht="31.5" x14ac:dyDescent="0.25">
      <c r="A198" s="432" t="s">
        <v>436</v>
      </c>
      <c r="B198" s="566" t="s">
        <v>29</v>
      </c>
      <c r="C198" s="368" t="s">
        <v>7</v>
      </c>
      <c r="D198" s="676" t="s">
        <v>432</v>
      </c>
      <c r="E198" s="574"/>
      <c r="F198" s="697">
        <f>F199</f>
        <v>6392.5</v>
      </c>
      <c r="G198" s="643">
        <f t="shared" si="34"/>
        <v>6392.5</v>
      </c>
      <c r="H198" s="697">
        <f t="shared" si="34"/>
        <v>7101.4</v>
      </c>
      <c r="I198" s="643">
        <f t="shared" si="34"/>
        <v>7101.4</v>
      </c>
      <c r="J198" s="667">
        <f t="shared" si="34"/>
        <v>8972.1</v>
      </c>
      <c r="K198" s="643">
        <f t="shared" si="34"/>
        <v>8972.1</v>
      </c>
      <c r="L198" s="140"/>
      <c r="N198" s="140"/>
      <c r="O198" s="140"/>
    </row>
    <row r="199" spans="1:15" s="124" customFormat="1" ht="47.25" x14ac:dyDescent="0.25">
      <c r="A199" s="537" t="s">
        <v>40</v>
      </c>
      <c r="B199" s="566" t="s">
        <v>29</v>
      </c>
      <c r="C199" s="368" t="s">
        <v>7</v>
      </c>
      <c r="D199" s="676" t="s">
        <v>432</v>
      </c>
      <c r="E199" s="368">
        <v>100</v>
      </c>
      <c r="F199" s="697">
        <f t="shared" si="33"/>
        <v>6392.5</v>
      </c>
      <c r="G199" s="643">
        <f t="shared" si="33"/>
        <v>6392.5</v>
      </c>
      <c r="H199" s="697">
        <f t="shared" si="33"/>
        <v>7101.4</v>
      </c>
      <c r="I199" s="643">
        <f t="shared" si="33"/>
        <v>7101.4</v>
      </c>
      <c r="J199" s="667">
        <f t="shared" si="33"/>
        <v>8972.1</v>
      </c>
      <c r="K199" s="643">
        <f t="shared" si="33"/>
        <v>8972.1</v>
      </c>
      <c r="L199" s="140"/>
      <c r="N199" s="140"/>
      <c r="O199" s="140"/>
    </row>
    <row r="200" spans="1:15" s="124" customFormat="1" x14ac:dyDescent="0.25">
      <c r="A200" s="537" t="s">
        <v>93</v>
      </c>
      <c r="B200" s="566" t="s">
        <v>29</v>
      </c>
      <c r="C200" s="368" t="s">
        <v>7</v>
      </c>
      <c r="D200" s="676" t="s">
        <v>432</v>
      </c>
      <c r="E200" s="368">
        <v>120</v>
      </c>
      <c r="F200" s="697">
        <f>'ведом. 2026-2028'!AD127</f>
        <v>6392.5</v>
      </c>
      <c r="G200" s="643">
        <f>F200</f>
        <v>6392.5</v>
      </c>
      <c r="H200" s="697">
        <f>'ведом. 2026-2028'!AE127</f>
        <v>7101.4</v>
      </c>
      <c r="I200" s="643">
        <f>H200</f>
        <v>7101.4</v>
      </c>
      <c r="J200" s="667">
        <f>'ведом. 2026-2028'!AF127</f>
        <v>8972.1</v>
      </c>
      <c r="K200" s="643">
        <f>J200</f>
        <v>8972.1</v>
      </c>
      <c r="L200" s="140"/>
      <c r="N200" s="140"/>
      <c r="O200" s="140"/>
    </row>
    <row r="201" spans="1:15" s="124" customFormat="1" x14ac:dyDescent="0.25">
      <c r="A201" s="537" t="s">
        <v>45</v>
      </c>
      <c r="B201" s="566" t="s">
        <v>29</v>
      </c>
      <c r="C201" s="368" t="s">
        <v>47</v>
      </c>
      <c r="D201" s="435"/>
      <c r="E201" s="368"/>
      <c r="F201" s="697">
        <f t="shared" ref="F201:J206" si="35">F202</f>
        <v>84</v>
      </c>
      <c r="G201" s="643"/>
      <c r="H201" s="697">
        <f t="shared" si="35"/>
        <v>84</v>
      </c>
      <c r="I201" s="643"/>
      <c r="J201" s="667">
        <f t="shared" si="35"/>
        <v>84</v>
      </c>
      <c r="K201" s="643"/>
      <c r="L201" s="140"/>
      <c r="N201" s="140"/>
      <c r="O201" s="140"/>
    </row>
    <row r="202" spans="1:15" s="124" customFormat="1" x14ac:dyDescent="0.25">
      <c r="A202" s="432" t="s">
        <v>179</v>
      </c>
      <c r="B202" s="566" t="s">
        <v>29</v>
      </c>
      <c r="C202" s="368" t="s">
        <v>47</v>
      </c>
      <c r="D202" s="676" t="s">
        <v>109</v>
      </c>
      <c r="E202" s="368"/>
      <c r="F202" s="697">
        <f t="shared" si="35"/>
        <v>84</v>
      </c>
      <c r="G202" s="643"/>
      <c r="H202" s="697">
        <f t="shared" si="35"/>
        <v>84</v>
      </c>
      <c r="I202" s="643"/>
      <c r="J202" s="667">
        <f t="shared" si="35"/>
        <v>84</v>
      </c>
      <c r="K202" s="643"/>
      <c r="L202" s="140"/>
      <c r="N202" s="140"/>
      <c r="O202" s="140"/>
    </row>
    <row r="203" spans="1:15" s="124" customFormat="1" x14ac:dyDescent="0.25">
      <c r="A203" s="432" t="s">
        <v>182</v>
      </c>
      <c r="B203" s="566" t="s">
        <v>29</v>
      </c>
      <c r="C203" s="368" t="s">
        <v>47</v>
      </c>
      <c r="D203" s="676" t="s">
        <v>183</v>
      </c>
      <c r="E203" s="368"/>
      <c r="F203" s="697">
        <f t="shared" si="35"/>
        <v>84</v>
      </c>
      <c r="G203" s="643"/>
      <c r="H203" s="697">
        <f t="shared" si="35"/>
        <v>84</v>
      </c>
      <c r="I203" s="643"/>
      <c r="J203" s="667">
        <f t="shared" si="35"/>
        <v>84</v>
      </c>
      <c r="K203" s="643"/>
      <c r="L203" s="140"/>
      <c r="N203" s="140"/>
      <c r="O203" s="140"/>
    </row>
    <row r="204" spans="1:15" s="124" customFormat="1" ht="31.5" x14ac:dyDescent="0.25">
      <c r="A204" s="432" t="s">
        <v>184</v>
      </c>
      <c r="B204" s="566" t="s">
        <v>29</v>
      </c>
      <c r="C204" s="368" t="s">
        <v>47</v>
      </c>
      <c r="D204" s="676" t="s">
        <v>185</v>
      </c>
      <c r="E204" s="368"/>
      <c r="F204" s="697">
        <f t="shared" si="35"/>
        <v>84</v>
      </c>
      <c r="G204" s="643"/>
      <c r="H204" s="697">
        <f t="shared" si="35"/>
        <v>84</v>
      </c>
      <c r="I204" s="643"/>
      <c r="J204" s="667">
        <f t="shared" si="35"/>
        <v>84</v>
      </c>
      <c r="K204" s="643"/>
      <c r="L204" s="140"/>
      <c r="N204" s="140"/>
      <c r="O204" s="140"/>
    </row>
    <row r="205" spans="1:15" s="124" customFormat="1" x14ac:dyDescent="0.25">
      <c r="A205" s="541" t="s">
        <v>214</v>
      </c>
      <c r="B205" s="566" t="s">
        <v>29</v>
      </c>
      <c r="C205" s="368" t="s">
        <v>47</v>
      </c>
      <c r="D205" s="678" t="s">
        <v>215</v>
      </c>
      <c r="E205" s="573"/>
      <c r="F205" s="697">
        <f t="shared" si="35"/>
        <v>84</v>
      </c>
      <c r="G205" s="643"/>
      <c r="H205" s="697">
        <f t="shared" si="35"/>
        <v>84</v>
      </c>
      <c r="I205" s="643"/>
      <c r="J205" s="667">
        <f t="shared" si="35"/>
        <v>84</v>
      </c>
      <c r="K205" s="643"/>
      <c r="L205" s="140"/>
      <c r="N205" s="140"/>
      <c r="O205" s="140"/>
    </row>
    <row r="206" spans="1:15" s="124" customFormat="1" x14ac:dyDescent="0.25">
      <c r="A206" s="537" t="s">
        <v>117</v>
      </c>
      <c r="B206" s="566" t="s">
        <v>29</v>
      </c>
      <c r="C206" s="368" t="s">
        <v>47</v>
      </c>
      <c r="D206" s="678" t="s">
        <v>215</v>
      </c>
      <c r="E206" s="575">
        <v>200</v>
      </c>
      <c r="F206" s="697">
        <f t="shared" si="35"/>
        <v>84</v>
      </c>
      <c r="G206" s="643"/>
      <c r="H206" s="697">
        <f t="shared" si="35"/>
        <v>84</v>
      </c>
      <c r="I206" s="643"/>
      <c r="J206" s="667">
        <f t="shared" si="35"/>
        <v>84</v>
      </c>
      <c r="K206" s="643"/>
      <c r="L206" s="140"/>
      <c r="N206" s="140"/>
      <c r="O206" s="140"/>
    </row>
    <row r="207" spans="1:15" s="124" customFormat="1" x14ac:dyDescent="0.25">
      <c r="A207" s="537" t="s">
        <v>50</v>
      </c>
      <c r="B207" s="566" t="s">
        <v>29</v>
      </c>
      <c r="C207" s="368" t="s">
        <v>47</v>
      </c>
      <c r="D207" s="678" t="s">
        <v>215</v>
      </c>
      <c r="E207" s="575">
        <v>240</v>
      </c>
      <c r="F207" s="697">
        <f>'ведом. 2026-2028'!AD134</f>
        <v>84</v>
      </c>
      <c r="G207" s="643"/>
      <c r="H207" s="697">
        <f>'ведом. 2026-2028'!AE134</f>
        <v>84</v>
      </c>
      <c r="I207" s="643"/>
      <c r="J207" s="667">
        <f>'ведом. 2026-2028'!AF134</f>
        <v>84</v>
      </c>
      <c r="K207" s="643"/>
      <c r="L207" s="140"/>
      <c r="N207" s="140"/>
      <c r="O207" s="140"/>
    </row>
    <row r="208" spans="1:15" s="124" customFormat="1" x14ac:dyDescent="0.25">
      <c r="A208" s="557" t="s">
        <v>44</v>
      </c>
      <c r="B208" s="572" t="s">
        <v>7</v>
      </c>
      <c r="C208" s="158"/>
      <c r="D208" s="685"/>
      <c r="E208" s="573"/>
      <c r="F208" s="698">
        <f>F209+F224+F254</f>
        <v>65363.5</v>
      </c>
      <c r="G208" s="644"/>
      <c r="H208" s="698">
        <f>H209+H224+H254</f>
        <v>56596.2</v>
      </c>
      <c r="I208" s="644"/>
      <c r="J208" s="668">
        <f>J209+J224+J254</f>
        <v>67442.8</v>
      </c>
      <c r="K208" s="644"/>
      <c r="L208" s="140"/>
      <c r="N208" s="140"/>
      <c r="O208" s="140"/>
    </row>
    <row r="209" spans="1:15" s="124" customFormat="1" x14ac:dyDescent="0.25">
      <c r="A209" s="366" t="s">
        <v>351</v>
      </c>
      <c r="B209" s="566" t="s">
        <v>7</v>
      </c>
      <c r="C209" s="368" t="s">
        <v>22</v>
      </c>
      <c r="D209" s="435"/>
      <c r="E209" s="444"/>
      <c r="F209" s="697">
        <f>F210</f>
        <v>2100</v>
      </c>
      <c r="G209" s="643"/>
      <c r="H209" s="697">
        <f>H210</f>
        <v>1179</v>
      </c>
      <c r="I209" s="643"/>
      <c r="J209" s="667">
        <f>J210</f>
        <v>1180</v>
      </c>
      <c r="K209" s="643"/>
      <c r="L209" s="140"/>
      <c r="N209" s="140"/>
      <c r="O209" s="140"/>
    </row>
    <row r="210" spans="1:15" s="124" customFormat="1" ht="19.5" customHeight="1" x14ac:dyDescent="0.25">
      <c r="A210" s="426" t="s">
        <v>154</v>
      </c>
      <c r="B210" s="566" t="s">
        <v>7</v>
      </c>
      <c r="C210" s="368" t="s">
        <v>22</v>
      </c>
      <c r="D210" s="435" t="s">
        <v>99</v>
      </c>
      <c r="E210" s="444"/>
      <c r="F210" s="697">
        <f>F211</f>
        <v>2100</v>
      </c>
      <c r="G210" s="643"/>
      <c r="H210" s="697">
        <f>H211</f>
        <v>1179</v>
      </c>
      <c r="I210" s="643"/>
      <c r="J210" s="667">
        <f>J211</f>
        <v>1180</v>
      </c>
      <c r="K210" s="643"/>
      <c r="L210" s="140"/>
      <c r="N210" s="140"/>
      <c r="O210" s="140"/>
    </row>
    <row r="211" spans="1:15" s="124" customFormat="1" ht="31.5" x14ac:dyDescent="0.25">
      <c r="A211" s="426" t="s">
        <v>550</v>
      </c>
      <c r="B211" s="566" t="s">
        <v>7</v>
      </c>
      <c r="C211" s="368" t="s">
        <v>22</v>
      </c>
      <c r="D211" s="676" t="s">
        <v>100</v>
      </c>
      <c r="E211" s="444"/>
      <c r="F211" s="697">
        <f>F212+F220+F216</f>
        <v>2100</v>
      </c>
      <c r="G211" s="643"/>
      <c r="H211" s="697">
        <f t="shared" ref="H211:J211" si="36">H212+H220+H216</f>
        <v>1179</v>
      </c>
      <c r="I211" s="643"/>
      <c r="J211" s="667">
        <f t="shared" si="36"/>
        <v>1180</v>
      </c>
      <c r="K211" s="643"/>
      <c r="L211" s="140"/>
      <c r="N211" s="140"/>
      <c r="O211" s="140"/>
    </row>
    <row r="212" spans="1:15" s="124" customFormat="1" ht="63" x14ac:dyDescent="0.25">
      <c r="A212" s="419" t="s">
        <v>553</v>
      </c>
      <c r="B212" s="566" t="s">
        <v>7</v>
      </c>
      <c r="C212" s="368" t="s">
        <v>22</v>
      </c>
      <c r="D212" s="676" t="s">
        <v>121</v>
      </c>
      <c r="E212" s="444"/>
      <c r="F212" s="697">
        <f t="shared" ref="F212:J213" si="37">F213</f>
        <v>728</v>
      </c>
      <c r="G212" s="643"/>
      <c r="H212" s="697">
        <f t="shared" si="37"/>
        <v>729</v>
      </c>
      <c r="I212" s="643"/>
      <c r="J212" s="667">
        <f t="shared" si="37"/>
        <v>730</v>
      </c>
      <c r="K212" s="643"/>
      <c r="L212" s="140"/>
      <c r="N212" s="140"/>
      <c r="O212" s="140"/>
    </row>
    <row r="213" spans="1:15" s="124" customFormat="1" ht="31.5" x14ac:dyDescent="0.25">
      <c r="A213" s="428" t="s">
        <v>167</v>
      </c>
      <c r="B213" s="566" t="s">
        <v>7</v>
      </c>
      <c r="C213" s="368" t="s">
        <v>22</v>
      </c>
      <c r="D213" s="676" t="s">
        <v>168</v>
      </c>
      <c r="E213" s="444"/>
      <c r="F213" s="697">
        <f>F214</f>
        <v>728</v>
      </c>
      <c r="G213" s="643"/>
      <c r="H213" s="697">
        <f t="shared" si="37"/>
        <v>729</v>
      </c>
      <c r="I213" s="643"/>
      <c r="J213" s="667">
        <f t="shared" si="37"/>
        <v>730</v>
      </c>
      <c r="K213" s="643"/>
      <c r="L213" s="140"/>
      <c r="N213" s="140"/>
      <c r="O213" s="140"/>
    </row>
    <row r="214" spans="1:15" s="124" customFormat="1" x14ac:dyDescent="0.25">
      <c r="A214" s="366" t="s">
        <v>117</v>
      </c>
      <c r="B214" s="566" t="s">
        <v>7</v>
      </c>
      <c r="C214" s="368" t="s">
        <v>22</v>
      </c>
      <c r="D214" s="676" t="s">
        <v>168</v>
      </c>
      <c r="E214" s="444">
        <v>200</v>
      </c>
      <c r="F214" s="697">
        <f>F215</f>
        <v>728</v>
      </c>
      <c r="G214" s="643"/>
      <c r="H214" s="697">
        <f>H215</f>
        <v>729</v>
      </c>
      <c r="I214" s="643"/>
      <c r="J214" s="667">
        <f>J215</f>
        <v>730</v>
      </c>
      <c r="K214" s="643"/>
      <c r="L214" s="140"/>
      <c r="N214" s="140"/>
      <c r="O214" s="140"/>
    </row>
    <row r="215" spans="1:15" s="124" customFormat="1" x14ac:dyDescent="0.25">
      <c r="A215" s="366" t="s">
        <v>50</v>
      </c>
      <c r="B215" s="566" t="s">
        <v>7</v>
      </c>
      <c r="C215" s="368" t="s">
        <v>22</v>
      </c>
      <c r="D215" s="676" t="s">
        <v>168</v>
      </c>
      <c r="E215" s="444">
        <v>240</v>
      </c>
      <c r="F215" s="697">
        <f>'ведом. 2026-2028'!AD142</f>
        <v>728</v>
      </c>
      <c r="G215" s="643"/>
      <c r="H215" s="697">
        <f>'ведом. 2026-2028'!AE142</f>
        <v>729</v>
      </c>
      <c r="I215" s="643"/>
      <c r="J215" s="667">
        <f>'ведом. 2026-2028'!AF142</f>
        <v>730</v>
      </c>
      <c r="K215" s="643"/>
      <c r="L215" s="140"/>
      <c r="N215" s="140"/>
      <c r="O215" s="140"/>
    </row>
    <row r="216" spans="1:15" s="371" customFormat="1" ht="31.5" x14ac:dyDescent="0.25">
      <c r="A216" s="337" t="s">
        <v>621</v>
      </c>
      <c r="B216" s="568" t="s">
        <v>7</v>
      </c>
      <c r="C216" s="317" t="s">
        <v>22</v>
      </c>
      <c r="D216" s="681" t="s">
        <v>663</v>
      </c>
      <c r="E216" s="342"/>
      <c r="F216" s="697">
        <f>F217</f>
        <v>922</v>
      </c>
      <c r="G216" s="643"/>
      <c r="H216" s="697">
        <f t="shared" ref="H216:J218" si="38">H217</f>
        <v>0</v>
      </c>
      <c r="I216" s="643"/>
      <c r="J216" s="667">
        <f t="shared" si="38"/>
        <v>0</v>
      </c>
      <c r="K216" s="643"/>
      <c r="L216" s="373"/>
      <c r="N216" s="373"/>
      <c r="O216" s="373"/>
    </row>
    <row r="217" spans="1:15" s="371" customFormat="1" ht="31.5" x14ac:dyDescent="0.25">
      <c r="A217" s="337" t="s">
        <v>622</v>
      </c>
      <c r="B217" s="568" t="s">
        <v>7</v>
      </c>
      <c r="C217" s="317" t="s">
        <v>22</v>
      </c>
      <c r="D217" s="681" t="s">
        <v>623</v>
      </c>
      <c r="E217" s="342"/>
      <c r="F217" s="697">
        <f>F218</f>
        <v>922</v>
      </c>
      <c r="G217" s="643"/>
      <c r="H217" s="697">
        <f t="shared" si="38"/>
        <v>0</v>
      </c>
      <c r="I217" s="643"/>
      <c r="J217" s="667">
        <f t="shared" si="38"/>
        <v>0</v>
      </c>
      <c r="K217" s="643"/>
      <c r="L217" s="373"/>
      <c r="N217" s="373"/>
      <c r="O217" s="373"/>
    </row>
    <row r="218" spans="1:15" s="371" customFormat="1" x14ac:dyDescent="0.25">
      <c r="A218" s="337" t="s">
        <v>117</v>
      </c>
      <c r="B218" s="568" t="s">
        <v>7</v>
      </c>
      <c r="C218" s="317" t="s">
        <v>22</v>
      </c>
      <c r="D218" s="681" t="s">
        <v>623</v>
      </c>
      <c r="E218" s="342">
        <v>200</v>
      </c>
      <c r="F218" s="697">
        <f>F219</f>
        <v>922</v>
      </c>
      <c r="G218" s="643"/>
      <c r="H218" s="697">
        <f t="shared" si="38"/>
        <v>0</v>
      </c>
      <c r="I218" s="643"/>
      <c r="J218" s="667">
        <f t="shared" si="38"/>
        <v>0</v>
      </c>
      <c r="K218" s="643"/>
      <c r="L218" s="373"/>
      <c r="N218" s="373"/>
      <c r="O218" s="373"/>
    </row>
    <row r="219" spans="1:15" s="371" customFormat="1" x14ac:dyDescent="0.25">
      <c r="A219" s="366" t="s">
        <v>50</v>
      </c>
      <c r="B219" s="568" t="s">
        <v>7</v>
      </c>
      <c r="C219" s="317" t="s">
        <v>22</v>
      </c>
      <c r="D219" s="681" t="s">
        <v>623</v>
      </c>
      <c r="E219" s="342">
        <v>240</v>
      </c>
      <c r="F219" s="697">
        <f>'ведом. 2026-2028'!AD146</f>
        <v>922</v>
      </c>
      <c r="G219" s="643"/>
      <c r="H219" s="697">
        <f>'ведом. 2026-2028'!AE146</f>
        <v>0</v>
      </c>
      <c r="I219" s="643"/>
      <c r="J219" s="667">
        <f>'ведом. 2026-2028'!AF146</f>
        <v>0</v>
      </c>
      <c r="K219" s="643"/>
      <c r="L219" s="373"/>
      <c r="N219" s="373"/>
      <c r="O219" s="373"/>
    </row>
    <row r="220" spans="1:15" s="124" customFormat="1" ht="30.75" customHeight="1" x14ac:dyDescent="0.25">
      <c r="A220" s="428" t="s">
        <v>534</v>
      </c>
      <c r="B220" s="566" t="s">
        <v>7</v>
      </c>
      <c r="C220" s="368" t="s">
        <v>22</v>
      </c>
      <c r="D220" s="676" t="s">
        <v>533</v>
      </c>
      <c r="E220" s="570"/>
      <c r="F220" s="697">
        <f>F221</f>
        <v>450</v>
      </c>
      <c r="G220" s="643"/>
      <c r="H220" s="697">
        <f>H221</f>
        <v>450</v>
      </c>
      <c r="I220" s="643"/>
      <c r="J220" s="667">
        <f>J221</f>
        <v>450</v>
      </c>
      <c r="K220" s="643"/>
      <c r="L220" s="140"/>
      <c r="N220" s="140"/>
      <c r="O220" s="140"/>
    </row>
    <row r="221" spans="1:15" s="124" customFormat="1" x14ac:dyDescent="0.25">
      <c r="A221" s="542" t="s">
        <v>535</v>
      </c>
      <c r="B221" s="566" t="s">
        <v>7</v>
      </c>
      <c r="C221" s="368" t="s">
        <v>22</v>
      </c>
      <c r="D221" s="676" t="s">
        <v>536</v>
      </c>
      <c r="E221" s="570"/>
      <c r="F221" s="697">
        <f>F222</f>
        <v>450</v>
      </c>
      <c r="G221" s="643"/>
      <c r="H221" s="697">
        <f>H222</f>
        <v>450</v>
      </c>
      <c r="I221" s="643"/>
      <c r="J221" s="667">
        <f>J222</f>
        <v>450</v>
      </c>
      <c r="K221" s="643"/>
      <c r="L221" s="140"/>
      <c r="N221" s="140"/>
      <c r="O221" s="140"/>
    </row>
    <row r="222" spans="1:15" s="124" customFormat="1" x14ac:dyDescent="0.25">
      <c r="A222" s="366" t="s">
        <v>117</v>
      </c>
      <c r="B222" s="566" t="s">
        <v>7</v>
      </c>
      <c r="C222" s="368" t="s">
        <v>22</v>
      </c>
      <c r="D222" s="676" t="s">
        <v>536</v>
      </c>
      <c r="E222" s="570" t="s">
        <v>36</v>
      </c>
      <c r="F222" s="697">
        <f>F223</f>
        <v>450</v>
      </c>
      <c r="G222" s="643"/>
      <c r="H222" s="697">
        <f>H223</f>
        <v>450</v>
      </c>
      <c r="I222" s="643"/>
      <c r="J222" s="667">
        <f>J223</f>
        <v>450</v>
      </c>
      <c r="K222" s="643"/>
      <c r="L222" s="140"/>
      <c r="N222" s="140"/>
      <c r="O222" s="140"/>
    </row>
    <row r="223" spans="1:15" s="124" customFormat="1" x14ac:dyDescent="0.25">
      <c r="A223" s="366" t="s">
        <v>50</v>
      </c>
      <c r="B223" s="566" t="s">
        <v>7</v>
      </c>
      <c r="C223" s="368" t="s">
        <v>22</v>
      </c>
      <c r="D223" s="676" t="s">
        <v>536</v>
      </c>
      <c r="E223" s="570" t="s">
        <v>63</v>
      </c>
      <c r="F223" s="697">
        <f>'ведом. 2026-2028'!AD150</f>
        <v>450</v>
      </c>
      <c r="G223" s="643"/>
      <c r="H223" s="697">
        <f>'ведом. 2026-2028'!AE150</f>
        <v>450</v>
      </c>
      <c r="I223" s="643"/>
      <c r="J223" s="667">
        <f>'ведом. 2026-2028'!AF150</f>
        <v>450</v>
      </c>
      <c r="K223" s="643"/>
      <c r="L223" s="140"/>
      <c r="N223" s="140"/>
      <c r="O223" s="140"/>
    </row>
    <row r="224" spans="1:15" s="124" customFormat="1" ht="31.5" x14ac:dyDescent="0.25">
      <c r="A224" s="366" t="s">
        <v>352</v>
      </c>
      <c r="B224" s="566" t="s">
        <v>7</v>
      </c>
      <c r="C224" s="368" t="s">
        <v>35</v>
      </c>
      <c r="D224" s="435"/>
      <c r="E224" s="444"/>
      <c r="F224" s="697">
        <f>F225</f>
        <v>36358.699999999997</v>
      </c>
      <c r="G224" s="643"/>
      <c r="H224" s="697">
        <f>H225</f>
        <v>35672.699999999997</v>
      </c>
      <c r="I224" s="643"/>
      <c r="J224" s="667">
        <f>J225</f>
        <v>38033</v>
      </c>
      <c r="K224" s="643"/>
      <c r="L224" s="140"/>
      <c r="N224" s="140"/>
      <c r="O224" s="140"/>
    </row>
    <row r="225" spans="1:15" s="124" customFormat="1" ht="18.75" customHeight="1" x14ac:dyDescent="0.25">
      <c r="A225" s="426" t="s">
        <v>154</v>
      </c>
      <c r="B225" s="566" t="s">
        <v>7</v>
      </c>
      <c r="C225" s="368" t="s">
        <v>35</v>
      </c>
      <c r="D225" s="435" t="s">
        <v>99</v>
      </c>
      <c r="E225" s="444"/>
      <c r="F225" s="697">
        <f>F226+F237+F247+F242</f>
        <v>36358.699999999997</v>
      </c>
      <c r="G225" s="643"/>
      <c r="H225" s="697">
        <f>H226+H237+H247+H242</f>
        <v>35672.699999999997</v>
      </c>
      <c r="I225" s="643"/>
      <c r="J225" s="667">
        <f>J226+J237+J247+J242</f>
        <v>38033</v>
      </c>
      <c r="K225" s="643"/>
      <c r="L225" s="140"/>
      <c r="N225" s="140"/>
      <c r="O225" s="140"/>
    </row>
    <row r="226" spans="1:15" s="124" customFormat="1" ht="31.5" x14ac:dyDescent="0.25">
      <c r="A226" s="408" t="s">
        <v>658</v>
      </c>
      <c r="B226" s="566" t="s">
        <v>7</v>
      </c>
      <c r="C226" s="368" t="s">
        <v>35</v>
      </c>
      <c r="D226" s="676" t="s">
        <v>104</v>
      </c>
      <c r="E226" s="570"/>
      <c r="F226" s="697">
        <f>F227+F231</f>
        <v>567</v>
      </c>
      <c r="G226" s="643"/>
      <c r="H226" s="697">
        <f>H227+H231</f>
        <v>567</v>
      </c>
      <c r="I226" s="643"/>
      <c r="J226" s="667">
        <f>J227+J231</f>
        <v>567</v>
      </c>
      <c r="K226" s="643"/>
      <c r="L226" s="140"/>
      <c r="N226" s="140"/>
      <c r="O226" s="140"/>
    </row>
    <row r="227" spans="1:15" s="153" customFormat="1" ht="31.5" x14ac:dyDescent="0.25">
      <c r="A227" s="419" t="s">
        <v>659</v>
      </c>
      <c r="B227" s="566" t="s">
        <v>7</v>
      </c>
      <c r="C227" s="368" t="s">
        <v>35</v>
      </c>
      <c r="D227" s="676" t="s">
        <v>164</v>
      </c>
      <c r="E227" s="576"/>
      <c r="F227" s="697">
        <f>F228</f>
        <v>340</v>
      </c>
      <c r="G227" s="643"/>
      <c r="H227" s="697">
        <f>H228</f>
        <v>340</v>
      </c>
      <c r="I227" s="643"/>
      <c r="J227" s="667">
        <f>J228</f>
        <v>340</v>
      </c>
      <c r="K227" s="643"/>
      <c r="L227" s="140"/>
      <c r="N227" s="140"/>
      <c r="O227" s="140"/>
    </row>
    <row r="228" spans="1:15" s="124" customFormat="1" ht="31.5" x14ac:dyDescent="0.25">
      <c r="A228" s="426" t="s">
        <v>674</v>
      </c>
      <c r="B228" s="566" t="s">
        <v>7</v>
      </c>
      <c r="C228" s="368" t="s">
        <v>35</v>
      </c>
      <c r="D228" s="676" t="s">
        <v>530</v>
      </c>
      <c r="E228" s="570"/>
      <c r="F228" s="697">
        <f>F229</f>
        <v>340</v>
      </c>
      <c r="G228" s="643"/>
      <c r="H228" s="697">
        <f>H229</f>
        <v>340</v>
      </c>
      <c r="I228" s="643"/>
      <c r="J228" s="667">
        <f>J229</f>
        <v>340</v>
      </c>
      <c r="K228" s="643"/>
      <c r="L228" s="140"/>
      <c r="N228" s="140"/>
      <c r="O228" s="140"/>
    </row>
    <row r="229" spans="1:15" s="124" customFormat="1" x14ac:dyDescent="0.25">
      <c r="A229" s="537" t="s">
        <v>117</v>
      </c>
      <c r="B229" s="566" t="s">
        <v>7</v>
      </c>
      <c r="C229" s="368" t="s">
        <v>35</v>
      </c>
      <c r="D229" s="676" t="s">
        <v>530</v>
      </c>
      <c r="E229" s="577" t="s">
        <v>36</v>
      </c>
      <c r="F229" s="697">
        <f>F230</f>
        <v>340</v>
      </c>
      <c r="G229" s="643"/>
      <c r="H229" s="697">
        <f>H230</f>
        <v>340</v>
      </c>
      <c r="I229" s="643"/>
      <c r="J229" s="667">
        <f>J230</f>
        <v>340</v>
      </c>
      <c r="K229" s="643"/>
      <c r="L229" s="140"/>
      <c r="N229" s="140"/>
      <c r="O229" s="140"/>
    </row>
    <row r="230" spans="1:15" s="124" customFormat="1" x14ac:dyDescent="0.25">
      <c r="A230" s="537" t="s">
        <v>50</v>
      </c>
      <c r="B230" s="566" t="s">
        <v>7</v>
      </c>
      <c r="C230" s="368" t="s">
        <v>35</v>
      </c>
      <c r="D230" s="676" t="s">
        <v>530</v>
      </c>
      <c r="E230" s="577" t="s">
        <v>63</v>
      </c>
      <c r="F230" s="697">
        <f>'ведом. 2026-2028'!AD157</f>
        <v>340</v>
      </c>
      <c r="G230" s="643"/>
      <c r="H230" s="697">
        <f xml:space="preserve"> 'ведом. 2026-2028'!AE157</f>
        <v>340</v>
      </c>
      <c r="I230" s="643"/>
      <c r="J230" s="667">
        <f>'ведом. 2026-2028'!AF157</f>
        <v>340</v>
      </c>
      <c r="K230" s="643"/>
      <c r="L230" s="140"/>
      <c r="N230" s="140"/>
      <c r="O230" s="140"/>
    </row>
    <row r="231" spans="1:15" s="124" customFormat="1" ht="47.25" x14ac:dyDescent="0.25">
      <c r="A231" s="366" t="s">
        <v>661</v>
      </c>
      <c r="B231" s="566" t="s">
        <v>7</v>
      </c>
      <c r="C231" s="368" t="s">
        <v>35</v>
      </c>
      <c r="D231" s="676" t="s">
        <v>531</v>
      </c>
      <c r="E231" s="570"/>
      <c r="F231" s="697">
        <f>F232</f>
        <v>227</v>
      </c>
      <c r="G231" s="643"/>
      <c r="H231" s="697">
        <f>H232</f>
        <v>227</v>
      </c>
      <c r="I231" s="643"/>
      <c r="J231" s="667">
        <f>J232</f>
        <v>227</v>
      </c>
      <c r="K231" s="643"/>
      <c r="L231" s="140"/>
      <c r="N231" s="140"/>
      <c r="O231" s="140"/>
    </row>
    <row r="232" spans="1:15" s="124" customFormat="1" ht="31.5" x14ac:dyDescent="0.25">
      <c r="A232" s="366" t="s">
        <v>674</v>
      </c>
      <c r="B232" s="566" t="s">
        <v>7</v>
      </c>
      <c r="C232" s="368" t="s">
        <v>35</v>
      </c>
      <c r="D232" s="676" t="s">
        <v>532</v>
      </c>
      <c r="E232" s="570"/>
      <c r="F232" s="697">
        <f>F233+F235</f>
        <v>227</v>
      </c>
      <c r="G232" s="643"/>
      <c r="H232" s="697">
        <f t="shared" ref="H232:J232" si="39">H233+H235</f>
        <v>227</v>
      </c>
      <c r="I232" s="643"/>
      <c r="J232" s="667">
        <f t="shared" si="39"/>
        <v>227</v>
      </c>
      <c r="K232" s="643"/>
      <c r="L232" s="140"/>
      <c r="N232" s="140"/>
      <c r="O232" s="140"/>
    </row>
    <row r="233" spans="1:15" s="124" customFormat="1" x14ac:dyDescent="0.25">
      <c r="A233" s="366" t="s">
        <v>117</v>
      </c>
      <c r="B233" s="566" t="s">
        <v>7</v>
      </c>
      <c r="C233" s="368" t="s">
        <v>35</v>
      </c>
      <c r="D233" s="676" t="s">
        <v>532</v>
      </c>
      <c r="E233" s="570" t="s">
        <v>36</v>
      </c>
      <c r="F233" s="697">
        <f>F234</f>
        <v>152</v>
      </c>
      <c r="G233" s="643"/>
      <c r="H233" s="697">
        <f>H234</f>
        <v>152</v>
      </c>
      <c r="I233" s="643"/>
      <c r="J233" s="667">
        <f>J234</f>
        <v>152</v>
      </c>
      <c r="K233" s="643"/>
      <c r="L233" s="140"/>
      <c r="N233" s="140"/>
      <c r="O233" s="140"/>
    </row>
    <row r="234" spans="1:15" s="153" customFormat="1" x14ac:dyDescent="0.25">
      <c r="A234" s="366" t="s">
        <v>50</v>
      </c>
      <c r="B234" s="566" t="s">
        <v>7</v>
      </c>
      <c r="C234" s="368" t="s">
        <v>35</v>
      </c>
      <c r="D234" s="676" t="s">
        <v>532</v>
      </c>
      <c r="E234" s="570" t="s">
        <v>63</v>
      </c>
      <c r="F234" s="697">
        <f>'ведом. 2026-2028'!AD161</f>
        <v>152</v>
      </c>
      <c r="G234" s="643"/>
      <c r="H234" s="697">
        <f>'ведом. 2026-2028'!AE161</f>
        <v>152</v>
      </c>
      <c r="I234" s="643"/>
      <c r="J234" s="667">
        <f>'ведом. 2026-2028'!AF161</f>
        <v>152</v>
      </c>
      <c r="K234" s="643"/>
      <c r="L234" s="140"/>
      <c r="N234" s="140"/>
      <c r="O234" s="140"/>
    </row>
    <row r="235" spans="1:15" s="371" customFormat="1" ht="31.5" x14ac:dyDescent="0.25">
      <c r="A235" s="337" t="s">
        <v>58</v>
      </c>
      <c r="B235" s="568" t="s">
        <v>7</v>
      </c>
      <c r="C235" s="317" t="s">
        <v>35</v>
      </c>
      <c r="D235" s="681" t="s">
        <v>532</v>
      </c>
      <c r="E235" s="331" t="s">
        <v>373</v>
      </c>
      <c r="F235" s="697">
        <f>F236</f>
        <v>75</v>
      </c>
      <c r="G235" s="643"/>
      <c r="H235" s="697">
        <f t="shared" ref="H235:J235" si="40">H236</f>
        <v>75</v>
      </c>
      <c r="I235" s="643"/>
      <c r="J235" s="667">
        <f t="shared" si="40"/>
        <v>75</v>
      </c>
      <c r="K235" s="643"/>
      <c r="L235" s="373"/>
      <c r="N235" s="373"/>
      <c r="O235" s="373"/>
    </row>
    <row r="236" spans="1:15" s="371" customFormat="1" x14ac:dyDescent="0.25">
      <c r="A236" s="337" t="s">
        <v>59</v>
      </c>
      <c r="B236" s="568" t="s">
        <v>7</v>
      </c>
      <c r="C236" s="317" t="s">
        <v>35</v>
      </c>
      <c r="D236" s="681" t="s">
        <v>532</v>
      </c>
      <c r="E236" s="331" t="s">
        <v>374</v>
      </c>
      <c r="F236" s="697">
        <f>'ведом. 2026-2028'!AD163</f>
        <v>75</v>
      </c>
      <c r="G236" s="643"/>
      <c r="H236" s="697">
        <f>'ведом. 2026-2028'!AE163</f>
        <v>75</v>
      </c>
      <c r="I236" s="643"/>
      <c r="J236" s="667">
        <f>'ведом. 2026-2028'!AF163</f>
        <v>75</v>
      </c>
      <c r="K236" s="643"/>
      <c r="L236" s="373"/>
      <c r="N236" s="373"/>
      <c r="O236" s="373"/>
    </row>
    <row r="237" spans="1:15" s="124" customFormat="1" ht="31.5" x14ac:dyDescent="0.25">
      <c r="A237" s="426" t="s">
        <v>343</v>
      </c>
      <c r="B237" s="566" t="s">
        <v>7</v>
      </c>
      <c r="C237" s="368" t="s">
        <v>35</v>
      </c>
      <c r="D237" s="676" t="s">
        <v>101</v>
      </c>
      <c r="E237" s="368"/>
      <c r="F237" s="697">
        <f>F238</f>
        <v>694</v>
      </c>
      <c r="G237" s="643"/>
      <c r="H237" s="697">
        <f>H238</f>
        <v>694</v>
      </c>
      <c r="I237" s="643"/>
      <c r="J237" s="667">
        <f>J238</f>
        <v>694</v>
      </c>
      <c r="K237" s="643"/>
      <c r="L237" s="140"/>
      <c r="N237" s="140"/>
      <c r="O237" s="140"/>
    </row>
    <row r="238" spans="1:15" s="124" customFormat="1" ht="31.5" x14ac:dyDescent="0.25">
      <c r="A238" s="428" t="s">
        <v>537</v>
      </c>
      <c r="B238" s="566" t="s">
        <v>7</v>
      </c>
      <c r="C238" s="368" t="s">
        <v>35</v>
      </c>
      <c r="D238" s="676" t="s">
        <v>122</v>
      </c>
      <c r="E238" s="570"/>
      <c r="F238" s="697">
        <f>F239</f>
        <v>694</v>
      </c>
      <c r="G238" s="643"/>
      <c r="H238" s="697">
        <f>H239</f>
        <v>694</v>
      </c>
      <c r="I238" s="643"/>
      <c r="J238" s="667">
        <f>J239</f>
        <v>694</v>
      </c>
      <c r="K238" s="643"/>
      <c r="L238" s="140"/>
      <c r="N238" s="140"/>
      <c r="O238" s="140"/>
    </row>
    <row r="239" spans="1:15" s="124" customFormat="1" x14ac:dyDescent="0.25">
      <c r="A239" s="337" t="s">
        <v>675</v>
      </c>
      <c r="B239" s="566" t="s">
        <v>7</v>
      </c>
      <c r="C239" s="368" t="s">
        <v>35</v>
      </c>
      <c r="D239" s="676" t="s">
        <v>166</v>
      </c>
      <c r="E239" s="368"/>
      <c r="F239" s="697">
        <f>F240</f>
        <v>694</v>
      </c>
      <c r="G239" s="643"/>
      <c r="H239" s="697">
        <f t="shared" ref="H239:J239" si="41">H240</f>
        <v>694</v>
      </c>
      <c r="I239" s="643"/>
      <c r="J239" s="667">
        <f t="shared" si="41"/>
        <v>694</v>
      </c>
      <c r="K239" s="643"/>
      <c r="L239" s="140"/>
      <c r="N239" s="140"/>
      <c r="O239" s="140"/>
    </row>
    <row r="240" spans="1:15" s="124" customFormat="1" x14ac:dyDescent="0.25">
      <c r="A240" s="366" t="s">
        <v>117</v>
      </c>
      <c r="B240" s="566" t="s">
        <v>7</v>
      </c>
      <c r="C240" s="368" t="s">
        <v>35</v>
      </c>
      <c r="D240" s="676" t="s">
        <v>166</v>
      </c>
      <c r="E240" s="570" t="s">
        <v>36</v>
      </c>
      <c r="F240" s="697">
        <f>F241</f>
        <v>694</v>
      </c>
      <c r="G240" s="643"/>
      <c r="H240" s="697">
        <f>H241</f>
        <v>694</v>
      </c>
      <c r="I240" s="643"/>
      <c r="J240" s="667">
        <f>J241</f>
        <v>694</v>
      </c>
      <c r="K240" s="643"/>
      <c r="L240" s="140"/>
      <c r="N240" s="140"/>
      <c r="O240" s="140"/>
    </row>
    <row r="241" spans="1:15" s="124" customFormat="1" x14ac:dyDescent="0.25">
      <c r="A241" s="366" t="s">
        <v>50</v>
      </c>
      <c r="B241" s="566" t="s">
        <v>7</v>
      </c>
      <c r="C241" s="368" t="s">
        <v>35</v>
      </c>
      <c r="D241" s="676" t="s">
        <v>166</v>
      </c>
      <c r="E241" s="570" t="s">
        <v>63</v>
      </c>
      <c r="F241" s="697">
        <f>'ведом. 2026-2028'!AD168</f>
        <v>694</v>
      </c>
      <c r="G241" s="643"/>
      <c r="H241" s="697">
        <f>'ведом. 2026-2028'!AE168</f>
        <v>694</v>
      </c>
      <c r="I241" s="643"/>
      <c r="J241" s="667">
        <f>'ведом. 2026-2028'!AF168</f>
        <v>694</v>
      </c>
      <c r="K241" s="643"/>
      <c r="L241" s="140"/>
      <c r="N241" s="140"/>
      <c r="O241" s="140"/>
    </row>
    <row r="242" spans="1:15" s="153" customFormat="1" ht="31.5" x14ac:dyDescent="0.25">
      <c r="A242" s="366" t="s">
        <v>538</v>
      </c>
      <c r="B242" s="566" t="s">
        <v>7</v>
      </c>
      <c r="C242" s="368" t="s">
        <v>35</v>
      </c>
      <c r="D242" s="676" t="s">
        <v>105</v>
      </c>
      <c r="E242" s="570"/>
      <c r="F242" s="697">
        <f>F243</f>
        <v>1456</v>
      </c>
      <c r="G242" s="643"/>
      <c r="H242" s="697">
        <f>H243</f>
        <v>770</v>
      </c>
      <c r="I242" s="643"/>
      <c r="J242" s="667">
        <f>J243</f>
        <v>770</v>
      </c>
      <c r="K242" s="643"/>
      <c r="L242" s="140"/>
      <c r="N242" s="140"/>
      <c r="O242" s="140"/>
    </row>
    <row r="243" spans="1:15" s="153" customFormat="1" ht="31.5" x14ac:dyDescent="0.25">
      <c r="A243" s="366" t="s">
        <v>539</v>
      </c>
      <c r="B243" s="566" t="s">
        <v>7</v>
      </c>
      <c r="C243" s="368" t="s">
        <v>35</v>
      </c>
      <c r="D243" s="676" t="s">
        <v>540</v>
      </c>
      <c r="E243" s="570"/>
      <c r="F243" s="697">
        <f>F244</f>
        <v>1456</v>
      </c>
      <c r="G243" s="643"/>
      <c r="H243" s="697">
        <f>H244</f>
        <v>770</v>
      </c>
      <c r="I243" s="643"/>
      <c r="J243" s="667">
        <f>J244</f>
        <v>770</v>
      </c>
      <c r="K243" s="643"/>
      <c r="L243" s="140"/>
      <c r="N243" s="140"/>
      <c r="O243" s="140"/>
    </row>
    <row r="244" spans="1:15" s="153" customFormat="1" ht="31.5" x14ac:dyDescent="0.25">
      <c r="A244" s="366" t="s">
        <v>165</v>
      </c>
      <c r="B244" s="566" t="s">
        <v>7</v>
      </c>
      <c r="C244" s="368" t="s">
        <v>35</v>
      </c>
      <c r="D244" s="676" t="s">
        <v>541</v>
      </c>
      <c r="E244" s="570"/>
      <c r="F244" s="697">
        <f>F245</f>
        <v>1456</v>
      </c>
      <c r="G244" s="643"/>
      <c r="H244" s="697">
        <f t="shared" ref="H244:J244" si="42">H245</f>
        <v>770</v>
      </c>
      <c r="I244" s="643"/>
      <c r="J244" s="667">
        <f t="shared" si="42"/>
        <v>770</v>
      </c>
      <c r="K244" s="643"/>
      <c r="L244" s="140"/>
      <c r="N244" s="140"/>
      <c r="O244" s="140"/>
    </row>
    <row r="245" spans="1:15" s="153" customFormat="1" x14ac:dyDescent="0.25">
      <c r="A245" s="366" t="s">
        <v>117</v>
      </c>
      <c r="B245" s="566" t="s">
        <v>7</v>
      </c>
      <c r="C245" s="368" t="s">
        <v>35</v>
      </c>
      <c r="D245" s="676" t="s">
        <v>541</v>
      </c>
      <c r="E245" s="570" t="s">
        <v>36</v>
      </c>
      <c r="F245" s="697">
        <f>F246</f>
        <v>1456</v>
      </c>
      <c r="G245" s="643"/>
      <c r="H245" s="697">
        <f>H246</f>
        <v>770</v>
      </c>
      <c r="I245" s="643"/>
      <c r="J245" s="667">
        <f>J246</f>
        <v>770</v>
      </c>
      <c r="K245" s="643"/>
      <c r="L245" s="140"/>
      <c r="N245" s="140"/>
      <c r="O245" s="140"/>
    </row>
    <row r="246" spans="1:15" s="153" customFormat="1" x14ac:dyDescent="0.25">
      <c r="A246" s="366" t="s">
        <v>50</v>
      </c>
      <c r="B246" s="566" t="s">
        <v>7</v>
      </c>
      <c r="C246" s="368" t="s">
        <v>35</v>
      </c>
      <c r="D246" s="676" t="s">
        <v>541</v>
      </c>
      <c r="E246" s="570" t="s">
        <v>63</v>
      </c>
      <c r="F246" s="697">
        <f>'ведом. 2026-2028'!AD173</f>
        <v>1456</v>
      </c>
      <c r="G246" s="643"/>
      <c r="H246" s="697">
        <f>'ведом. 2026-2028'!AE173</f>
        <v>770</v>
      </c>
      <c r="I246" s="643"/>
      <c r="J246" s="667">
        <f>'ведом. 2026-2028'!AF173</f>
        <v>770</v>
      </c>
      <c r="K246" s="643"/>
      <c r="L246" s="140"/>
      <c r="N246" s="140"/>
      <c r="O246" s="140"/>
    </row>
    <row r="247" spans="1:15" s="153" customFormat="1" x14ac:dyDescent="0.25">
      <c r="A247" s="428" t="s">
        <v>46</v>
      </c>
      <c r="B247" s="566" t="s">
        <v>7</v>
      </c>
      <c r="C247" s="368" t="s">
        <v>35</v>
      </c>
      <c r="D247" s="676" t="s">
        <v>102</v>
      </c>
      <c r="E247" s="570"/>
      <c r="F247" s="697">
        <f>F248</f>
        <v>33641.699999999997</v>
      </c>
      <c r="G247" s="643"/>
      <c r="H247" s="697">
        <f t="shared" ref="H247:J248" si="43">H248</f>
        <v>33641.699999999997</v>
      </c>
      <c r="I247" s="643"/>
      <c r="J247" s="667">
        <f t="shared" si="43"/>
        <v>36002</v>
      </c>
      <c r="K247" s="643"/>
      <c r="L247" s="140"/>
      <c r="N247" s="140"/>
      <c r="O247" s="140"/>
    </row>
    <row r="248" spans="1:15" s="153" customFormat="1" ht="31.5" x14ac:dyDescent="0.25">
      <c r="A248" s="428" t="s">
        <v>261</v>
      </c>
      <c r="B248" s="566" t="s">
        <v>7</v>
      </c>
      <c r="C248" s="368" t="s">
        <v>35</v>
      </c>
      <c r="D248" s="676" t="s">
        <v>337</v>
      </c>
      <c r="E248" s="570"/>
      <c r="F248" s="697">
        <f>F249</f>
        <v>33641.699999999997</v>
      </c>
      <c r="G248" s="643"/>
      <c r="H248" s="697">
        <f t="shared" si="43"/>
        <v>33641.699999999997</v>
      </c>
      <c r="I248" s="643"/>
      <c r="J248" s="667">
        <f t="shared" si="43"/>
        <v>36002</v>
      </c>
      <c r="K248" s="643"/>
      <c r="L248" s="140"/>
      <c r="N248" s="140"/>
      <c r="O248" s="140"/>
    </row>
    <row r="249" spans="1:15" s="124" customFormat="1" x14ac:dyDescent="0.25">
      <c r="A249" s="428" t="s">
        <v>169</v>
      </c>
      <c r="B249" s="566" t="s">
        <v>7</v>
      </c>
      <c r="C249" s="368" t="s">
        <v>35</v>
      </c>
      <c r="D249" s="676" t="s">
        <v>170</v>
      </c>
      <c r="E249" s="570"/>
      <c r="F249" s="697">
        <f>F250+F252</f>
        <v>33641.699999999997</v>
      </c>
      <c r="G249" s="643"/>
      <c r="H249" s="697">
        <f>H250+H252</f>
        <v>33641.699999999997</v>
      </c>
      <c r="I249" s="643"/>
      <c r="J249" s="667">
        <f>J250+J252</f>
        <v>36002</v>
      </c>
      <c r="K249" s="643"/>
      <c r="L249" s="140"/>
      <c r="N249" s="140"/>
      <c r="O249" s="140"/>
    </row>
    <row r="250" spans="1:15" s="124" customFormat="1" ht="47.25" x14ac:dyDescent="0.25">
      <c r="A250" s="366" t="s">
        <v>144</v>
      </c>
      <c r="B250" s="566" t="s">
        <v>7</v>
      </c>
      <c r="C250" s="368" t="s">
        <v>35</v>
      </c>
      <c r="D250" s="676" t="s">
        <v>170</v>
      </c>
      <c r="E250" s="570" t="s">
        <v>124</v>
      </c>
      <c r="F250" s="697">
        <f>F251</f>
        <v>31801.8</v>
      </c>
      <c r="G250" s="643"/>
      <c r="H250" s="697">
        <f>H251</f>
        <v>29739.1</v>
      </c>
      <c r="I250" s="643"/>
      <c r="J250" s="667">
        <f>J251</f>
        <v>29739.1</v>
      </c>
      <c r="K250" s="643"/>
      <c r="L250" s="140"/>
      <c r="N250" s="140"/>
      <c r="O250" s="140"/>
    </row>
    <row r="251" spans="1:15" s="124" customFormat="1" x14ac:dyDescent="0.25">
      <c r="A251" s="366" t="s">
        <v>66</v>
      </c>
      <c r="B251" s="566" t="s">
        <v>7</v>
      </c>
      <c r="C251" s="368" t="s">
        <v>35</v>
      </c>
      <c r="D251" s="676" t="s">
        <v>170</v>
      </c>
      <c r="E251" s="570" t="s">
        <v>125</v>
      </c>
      <c r="F251" s="697">
        <f>'ведом. 2026-2028'!AD178</f>
        <v>31801.8</v>
      </c>
      <c r="G251" s="643"/>
      <c r="H251" s="697">
        <f>'ведом. 2026-2028'!AE178</f>
        <v>29739.1</v>
      </c>
      <c r="I251" s="643"/>
      <c r="J251" s="667">
        <f>'ведом. 2026-2028'!AF178</f>
        <v>29739.1</v>
      </c>
      <c r="K251" s="643"/>
      <c r="L251" s="140"/>
      <c r="N251" s="140"/>
      <c r="O251" s="140"/>
    </row>
    <row r="252" spans="1:15" s="153" customFormat="1" x14ac:dyDescent="0.25">
      <c r="A252" s="366" t="s">
        <v>117</v>
      </c>
      <c r="B252" s="566" t="s">
        <v>7</v>
      </c>
      <c r="C252" s="368" t="s">
        <v>35</v>
      </c>
      <c r="D252" s="676" t="s">
        <v>170</v>
      </c>
      <c r="E252" s="570" t="s">
        <v>36</v>
      </c>
      <c r="F252" s="697">
        <f>F253</f>
        <v>1839.9</v>
      </c>
      <c r="G252" s="643"/>
      <c r="H252" s="697">
        <f>H253</f>
        <v>3902.6</v>
      </c>
      <c r="I252" s="643"/>
      <c r="J252" s="667">
        <f>J253</f>
        <v>6262.9</v>
      </c>
      <c r="K252" s="643"/>
      <c r="L252" s="140"/>
      <c r="N252" s="140"/>
      <c r="O252" s="140"/>
    </row>
    <row r="253" spans="1:15" s="153" customFormat="1" x14ac:dyDescent="0.25">
      <c r="A253" s="366" t="s">
        <v>50</v>
      </c>
      <c r="B253" s="566" t="s">
        <v>7</v>
      </c>
      <c r="C253" s="368" t="s">
        <v>35</v>
      </c>
      <c r="D253" s="676" t="s">
        <v>170</v>
      </c>
      <c r="E253" s="570" t="s">
        <v>63</v>
      </c>
      <c r="F253" s="697">
        <f>'ведом. 2026-2028'!AD180</f>
        <v>1839.9</v>
      </c>
      <c r="G253" s="643"/>
      <c r="H253" s="697">
        <f>'ведом. 2026-2028'!AE180</f>
        <v>3902.6</v>
      </c>
      <c r="I253" s="643"/>
      <c r="J253" s="667">
        <f>'ведом. 2026-2028'!AF180</f>
        <v>6262.9</v>
      </c>
      <c r="K253" s="643"/>
      <c r="L253" s="140"/>
      <c r="N253" s="140"/>
      <c r="O253" s="140"/>
    </row>
    <row r="254" spans="1:15" s="124" customFormat="1" x14ac:dyDescent="0.25">
      <c r="A254" s="366" t="s">
        <v>145</v>
      </c>
      <c r="B254" s="566" t="s">
        <v>7</v>
      </c>
      <c r="C254" s="368">
        <v>14</v>
      </c>
      <c r="D254" s="435"/>
      <c r="E254" s="570"/>
      <c r="F254" s="697">
        <f>F255</f>
        <v>26904.799999999999</v>
      </c>
      <c r="G254" s="643"/>
      <c r="H254" s="697">
        <f>H255</f>
        <v>19744.5</v>
      </c>
      <c r="I254" s="643"/>
      <c r="J254" s="667">
        <f>J255</f>
        <v>28229.8</v>
      </c>
      <c r="K254" s="643"/>
      <c r="L254" s="140"/>
      <c r="N254" s="140"/>
      <c r="O254" s="140"/>
    </row>
    <row r="255" spans="1:15" s="124" customFormat="1" ht="31.5" x14ac:dyDescent="0.25">
      <c r="A255" s="426" t="s">
        <v>154</v>
      </c>
      <c r="B255" s="566" t="s">
        <v>7</v>
      </c>
      <c r="C255" s="368">
        <v>14</v>
      </c>
      <c r="D255" s="435" t="s">
        <v>99</v>
      </c>
      <c r="E255" s="570"/>
      <c r="F255" s="697">
        <f>F256</f>
        <v>26904.799999999999</v>
      </c>
      <c r="G255" s="643"/>
      <c r="H255" s="697">
        <f>H256</f>
        <v>19744.5</v>
      </c>
      <c r="I255" s="643"/>
      <c r="J255" s="667">
        <f>J256</f>
        <v>28229.8</v>
      </c>
      <c r="K255" s="643"/>
      <c r="L255" s="140"/>
      <c r="N255" s="140"/>
      <c r="O255" s="140"/>
    </row>
    <row r="256" spans="1:15" s="124" customFormat="1" x14ac:dyDescent="0.25">
      <c r="A256" s="426" t="s">
        <v>155</v>
      </c>
      <c r="B256" s="566" t="s">
        <v>7</v>
      </c>
      <c r="C256" s="368">
        <v>14</v>
      </c>
      <c r="D256" s="435" t="s">
        <v>103</v>
      </c>
      <c r="E256" s="570"/>
      <c r="F256" s="697">
        <f>F257+F263</f>
        <v>26904.799999999999</v>
      </c>
      <c r="G256" s="643"/>
      <c r="H256" s="697">
        <f>H257+H263</f>
        <v>19744.5</v>
      </c>
      <c r="I256" s="643"/>
      <c r="J256" s="667">
        <f>J257+J263</f>
        <v>28229.8</v>
      </c>
      <c r="K256" s="643"/>
      <c r="L256" s="140"/>
      <c r="N256" s="140"/>
      <c r="O256" s="140"/>
    </row>
    <row r="257" spans="1:15" s="124" customFormat="1" ht="31.5" x14ac:dyDescent="0.25">
      <c r="A257" s="428" t="s">
        <v>156</v>
      </c>
      <c r="B257" s="566" t="s">
        <v>7</v>
      </c>
      <c r="C257" s="368">
        <v>14</v>
      </c>
      <c r="D257" s="676" t="s">
        <v>120</v>
      </c>
      <c r="E257" s="444"/>
      <c r="F257" s="697">
        <f>F258</f>
        <v>864.8</v>
      </c>
      <c r="G257" s="643"/>
      <c r="H257" s="697">
        <f>H258</f>
        <v>64.8</v>
      </c>
      <c r="I257" s="643"/>
      <c r="J257" s="667">
        <f>J258</f>
        <v>64.8</v>
      </c>
      <c r="K257" s="643"/>
      <c r="L257" s="140"/>
      <c r="N257" s="140"/>
      <c r="O257" s="140"/>
    </row>
    <row r="258" spans="1:15" s="124" customFormat="1" ht="31.5" x14ac:dyDescent="0.25">
      <c r="A258" s="428" t="s">
        <v>157</v>
      </c>
      <c r="B258" s="566" t="s">
        <v>7</v>
      </c>
      <c r="C258" s="368">
        <v>14</v>
      </c>
      <c r="D258" s="676" t="s">
        <v>158</v>
      </c>
      <c r="E258" s="444"/>
      <c r="F258" s="697">
        <f>F261+F259</f>
        <v>864.8</v>
      </c>
      <c r="G258" s="643"/>
      <c r="H258" s="697">
        <f t="shared" ref="H258:J258" si="44">H261+H259</f>
        <v>64.8</v>
      </c>
      <c r="I258" s="643"/>
      <c r="J258" s="667">
        <f t="shared" si="44"/>
        <v>64.8</v>
      </c>
      <c r="K258" s="643"/>
      <c r="L258" s="140"/>
      <c r="N258" s="140"/>
      <c r="O258" s="140"/>
    </row>
    <row r="259" spans="1:15" s="371" customFormat="1" x14ac:dyDescent="0.25">
      <c r="A259" s="366" t="s">
        <v>117</v>
      </c>
      <c r="B259" s="566" t="s">
        <v>7</v>
      </c>
      <c r="C259" s="368">
        <v>14</v>
      </c>
      <c r="D259" s="676" t="s">
        <v>158</v>
      </c>
      <c r="E259" s="444">
        <v>200</v>
      </c>
      <c r="F259" s="697">
        <f>F260</f>
        <v>64.8</v>
      </c>
      <c r="G259" s="643"/>
      <c r="H259" s="697">
        <f t="shared" ref="H259:J259" si="45">H260</f>
        <v>64.8</v>
      </c>
      <c r="I259" s="643"/>
      <c r="J259" s="667">
        <f t="shared" si="45"/>
        <v>64.8</v>
      </c>
      <c r="K259" s="643"/>
      <c r="L259" s="373"/>
      <c r="N259" s="373"/>
      <c r="O259" s="373"/>
    </row>
    <row r="260" spans="1:15" s="371" customFormat="1" x14ac:dyDescent="0.25">
      <c r="A260" s="366" t="s">
        <v>50</v>
      </c>
      <c r="B260" s="566" t="s">
        <v>7</v>
      </c>
      <c r="C260" s="368">
        <v>14</v>
      </c>
      <c r="D260" s="676" t="s">
        <v>158</v>
      </c>
      <c r="E260" s="444">
        <v>240</v>
      </c>
      <c r="F260" s="697">
        <f>'ведом. 2026-2028'!AD187</f>
        <v>64.8</v>
      </c>
      <c r="G260" s="643"/>
      <c r="H260" s="697">
        <f>'ведом. 2026-2028'!AE187</f>
        <v>64.8</v>
      </c>
      <c r="I260" s="643"/>
      <c r="J260" s="667">
        <f>'ведом. 2026-2028'!AF187</f>
        <v>64.8</v>
      </c>
      <c r="K260" s="643"/>
      <c r="L260" s="373"/>
      <c r="N260" s="373"/>
      <c r="O260" s="373"/>
    </row>
    <row r="261" spans="1:15" s="124" customFormat="1" ht="31.5" x14ac:dyDescent="0.25">
      <c r="A261" s="537" t="s">
        <v>58</v>
      </c>
      <c r="B261" s="566" t="s">
        <v>7</v>
      </c>
      <c r="C261" s="368">
        <v>14</v>
      </c>
      <c r="D261" s="676" t="s">
        <v>158</v>
      </c>
      <c r="E261" s="368">
        <v>600</v>
      </c>
      <c r="F261" s="697">
        <f>F262</f>
        <v>800</v>
      </c>
      <c r="G261" s="643"/>
      <c r="H261" s="697">
        <f>H262</f>
        <v>0</v>
      </c>
      <c r="I261" s="643"/>
      <c r="J261" s="667">
        <f>J262</f>
        <v>0</v>
      </c>
      <c r="K261" s="643"/>
      <c r="L261" s="140"/>
      <c r="N261" s="140"/>
      <c r="O261" s="140"/>
    </row>
    <row r="262" spans="1:15" s="124" customFormat="1" ht="31.5" x14ac:dyDescent="0.25">
      <c r="A262" s="537" t="s">
        <v>350</v>
      </c>
      <c r="B262" s="566" t="s">
        <v>7</v>
      </c>
      <c r="C262" s="368">
        <v>14</v>
      </c>
      <c r="D262" s="676" t="s">
        <v>158</v>
      </c>
      <c r="E262" s="368">
        <v>630</v>
      </c>
      <c r="F262" s="697">
        <f>'ведом. 2026-2028'!AD189</f>
        <v>800</v>
      </c>
      <c r="G262" s="643"/>
      <c r="H262" s="697">
        <f>'ведом. 2026-2028'!AE189</f>
        <v>0</v>
      </c>
      <c r="I262" s="643"/>
      <c r="J262" s="667">
        <f>'ведом. 2026-2028'!AF189</f>
        <v>0</v>
      </c>
      <c r="K262" s="643"/>
      <c r="L262" s="140"/>
      <c r="N262" s="140"/>
      <c r="O262" s="140"/>
    </row>
    <row r="263" spans="1:15" s="124" customFormat="1" ht="31.5" x14ac:dyDescent="0.25">
      <c r="A263" s="428" t="s">
        <v>160</v>
      </c>
      <c r="B263" s="566" t="s">
        <v>7</v>
      </c>
      <c r="C263" s="368" t="s">
        <v>42</v>
      </c>
      <c r="D263" s="676" t="s">
        <v>161</v>
      </c>
      <c r="E263" s="368"/>
      <c r="F263" s="697">
        <f t="shared" ref="F263:J264" si="46">F264</f>
        <v>26040</v>
      </c>
      <c r="G263" s="643"/>
      <c r="H263" s="697">
        <f t="shared" si="46"/>
        <v>19679.7</v>
      </c>
      <c r="I263" s="643"/>
      <c r="J263" s="667">
        <f t="shared" si="46"/>
        <v>28165</v>
      </c>
      <c r="K263" s="643"/>
      <c r="L263" s="140"/>
      <c r="N263" s="140"/>
      <c r="O263" s="140"/>
    </row>
    <row r="264" spans="1:15" s="124" customFormat="1" x14ac:dyDescent="0.25">
      <c r="A264" s="426" t="s">
        <v>162</v>
      </c>
      <c r="B264" s="566" t="s">
        <v>7</v>
      </c>
      <c r="C264" s="368" t="s">
        <v>42</v>
      </c>
      <c r="D264" s="676" t="s">
        <v>163</v>
      </c>
      <c r="E264" s="368"/>
      <c r="F264" s="697">
        <f>F265</f>
        <v>26040</v>
      </c>
      <c r="G264" s="643"/>
      <c r="H264" s="697">
        <f t="shared" si="46"/>
        <v>19679.7</v>
      </c>
      <c r="I264" s="643"/>
      <c r="J264" s="667">
        <f t="shared" si="46"/>
        <v>28165</v>
      </c>
      <c r="K264" s="643"/>
      <c r="L264" s="140"/>
      <c r="N264" s="140"/>
      <c r="O264" s="140"/>
    </row>
    <row r="265" spans="1:15" s="153" customFormat="1" x14ac:dyDescent="0.25">
      <c r="A265" s="366" t="s">
        <v>117</v>
      </c>
      <c r="B265" s="566" t="s">
        <v>7</v>
      </c>
      <c r="C265" s="368" t="s">
        <v>42</v>
      </c>
      <c r="D265" s="676" t="s">
        <v>163</v>
      </c>
      <c r="E265" s="368">
        <v>200</v>
      </c>
      <c r="F265" s="697">
        <f>F266</f>
        <v>26040</v>
      </c>
      <c r="G265" s="643"/>
      <c r="H265" s="697">
        <f>H266</f>
        <v>19679.7</v>
      </c>
      <c r="I265" s="643"/>
      <c r="J265" s="667">
        <f>J266</f>
        <v>28165</v>
      </c>
      <c r="K265" s="643"/>
      <c r="L265" s="140"/>
      <c r="N265" s="140"/>
      <c r="O265" s="140"/>
    </row>
    <row r="266" spans="1:15" s="153" customFormat="1" x14ac:dyDescent="0.25">
      <c r="A266" s="366" t="s">
        <v>50</v>
      </c>
      <c r="B266" s="566" t="s">
        <v>7</v>
      </c>
      <c r="C266" s="368" t="s">
        <v>42</v>
      </c>
      <c r="D266" s="676" t="s">
        <v>163</v>
      </c>
      <c r="E266" s="368">
        <v>240</v>
      </c>
      <c r="F266" s="697">
        <f>'ведом. 2026-2028'!AD193</f>
        <v>26040</v>
      </c>
      <c r="G266" s="643"/>
      <c r="H266" s="697">
        <f>'ведом. 2026-2028'!AE193</f>
        <v>19679.7</v>
      </c>
      <c r="I266" s="643"/>
      <c r="J266" s="667">
        <f>'ведом. 2026-2028'!AF193</f>
        <v>28165</v>
      </c>
      <c r="K266" s="643"/>
      <c r="L266" s="140"/>
      <c r="N266" s="140"/>
      <c r="O266" s="140"/>
    </row>
    <row r="267" spans="1:15" s="124" customFormat="1" x14ac:dyDescent="0.25">
      <c r="A267" s="557" t="s">
        <v>43</v>
      </c>
      <c r="B267" s="572" t="s">
        <v>47</v>
      </c>
      <c r="C267" s="158"/>
      <c r="D267" s="685"/>
      <c r="E267" s="573"/>
      <c r="F267" s="698">
        <f t="shared" ref="F267:K267" si="47">F277+F346+F296+F331+F268</f>
        <v>270334.39999999997</v>
      </c>
      <c r="G267" s="644">
        <f t="shared" si="47"/>
        <v>1307</v>
      </c>
      <c r="H267" s="698">
        <f t="shared" si="47"/>
        <v>137092.30000000002</v>
      </c>
      <c r="I267" s="644">
        <f t="shared" si="47"/>
        <v>1307</v>
      </c>
      <c r="J267" s="668">
        <f t="shared" si="47"/>
        <v>137259.80000000002</v>
      </c>
      <c r="K267" s="644">
        <f t="shared" si="47"/>
        <v>1307</v>
      </c>
      <c r="L267" s="140"/>
      <c r="N267" s="140"/>
      <c r="O267" s="140"/>
    </row>
    <row r="268" spans="1:15" s="124" customFormat="1" ht="18.75" x14ac:dyDescent="0.3">
      <c r="A268" s="537" t="s">
        <v>15</v>
      </c>
      <c r="B268" s="363" t="s">
        <v>47</v>
      </c>
      <c r="C268" s="368" t="s">
        <v>5</v>
      </c>
      <c r="D268" s="686"/>
      <c r="E268" s="578"/>
      <c r="F268" s="697">
        <f t="shared" ref="F268:K271" si="48">F269</f>
        <v>823</v>
      </c>
      <c r="G268" s="643">
        <f t="shared" si="48"/>
        <v>823</v>
      </c>
      <c r="H268" s="697">
        <f t="shared" si="48"/>
        <v>823</v>
      </c>
      <c r="I268" s="643">
        <f t="shared" si="48"/>
        <v>823</v>
      </c>
      <c r="J268" s="667">
        <f t="shared" si="48"/>
        <v>823</v>
      </c>
      <c r="K268" s="643">
        <f t="shared" si="48"/>
        <v>823</v>
      </c>
      <c r="L268" s="140"/>
      <c r="N268" s="140"/>
      <c r="O268" s="140"/>
    </row>
    <row r="269" spans="1:15" s="124" customFormat="1" ht="18.75" x14ac:dyDescent="0.3">
      <c r="A269" s="432" t="s">
        <v>230</v>
      </c>
      <c r="B269" s="363" t="s">
        <v>47</v>
      </c>
      <c r="C269" s="368" t="s">
        <v>5</v>
      </c>
      <c r="D269" s="676" t="s">
        <v>135</v>
      </c>
      <c r="E269" s="578"/>
      <c r="F269" s="697">
        <f t="shared" si="48"/>
        <v>823</v>
      </c>
      <c r="G269" s="643">
        <f t="shared" si="48"/>
        <v>823</v>
      </c>
      <c r="H269" s="697">
        <f t="shared" si="48"/>
        <v>823</v>
      </c>
      <c r="I269" s="643">
        <f t="shared" si="48"/>
        <v>823</v>
      </c>
      <c r="J269" s="667">
        <f t="shared" si="48"/>
        <v>823</v>
      </c>
      <c r="K269" s="643">
        <f t="shared" si="48"/>
        <v>823</v>
      </c>
      <c r="L269" s="140"/>
      <c r="N269" s="140"/>
      <c r="O269" s="140"/>
    </row>
    <row r="270" spans="1:15" s="124" customFormat="1" ht="31.5" x14ac:dyDescent="0.3">
      <c r="A270" s="535" t="s">
        <v>408</v>
      </c>
      <c r="B270" s="363" t="s">
        <v>47</v>
      </c>
      <c r="C270" s="368" t="s">
        <v>5</v>
      </c>
      <c r="D270" s="676" t="s">
        <v>231</v>
      </c>
      <c r="E270" s="578"/>
      <c r="F270" s="697">
        <f t="shared" si="48"/>
        <v>823</v>
      </c>
      <c r="G270" s="643">
        <f t="shared" si="48"/>
        <v>823</v>
      </c>
      <c r="H270" s="697">
        <f t="shared" si="48"/>
        <v>823</v>
      </c>
      <c r="I270" s="643">
        <f t="shared" si="48"/>
        <v>823</v>
      </c>
      <c r="J270" s="667">
        <f t="shared" si="48"/>
        <v>823</v>
      </c>
      <c r="K270" s="643">
        <f t="shared" si="48"/>
        <v>823</v>
      </c>
      <c r="L270" s="140"/>
      <c r="N270" s="140"/>
      <c r="O270" s="140"/>
    </row>
    <row r="271" spans="1:15" s="124" customFormat="1" ht="18.75" x14ac:dyDescent="0.3">
      <c r="A271" s="432" t="s">
        <v>503</v>
      </c>
      <c r="B271" s="363" t="s">
        <v>47</v>
      </c>
      <c r="C271" s="368" t="s">
        <v>5</v>
      </c>
      <c r="D271" s="676" t="s">
        <v>232</v>
      </c>
      <c r="E271" s="578"/>
      <c r="F271" s="697">
        <f t="shared" si="48"/>
        <v>823</v>
      </c>
      <c r="G271" s="643">
        <f t="shared" si="48"/>
        <v>823</v>
      </c>
      <c r="H271" s="697">
        <f t="shared" si="48"/>
        <v>823</v>
      </c>
      <c r="I271" s="643">
        <f t="shared" si="48"/>
        <v>823</v>
      </c>
      <c r="J271" s="667">
        <f t="shared" si="48"/>
        <v>823</v>
      </c>
      <c r="K271" s="643">
        <f t="shared" si="48"/>
        <v>823</v>
      </c>
      <c r="L271" s="140"/>
      <c r="N271" s="140"/>
      <c r="O271" s="140"/>
    </row>
    <row r="272" spans="1:15" s="124" customFormat="1" ht="31.5" x14ac:dyDescent="0.25">
      <c r="A272" s="432" t="s">
        <v>406</v>
      </c>
      <c r="B272" s="363" t="s">
        <v>47</v>
      </c>
      <c r="C272" s="368" t="s">
        <v>5</v>
      </c>
      <c r="D272" s="676" t="s">
        <v>233</v>
      </c>
      <c r="E272" s="368"/>
      <c r="F272" s="697">
        <f>F275+F273</f>
        <v>823</v>
      </c>
      <c r="G272" s="643">
        <f t="shared" ref="G272:K272" si="49">G275+G273</f>
        <v>823</v>
      </c>
      <c r="H272" s="697">
        <f t="shared" si="49"/>
        <v>823</v>
      </c>
      <c r="I272" s="643">
        <f t="shared" si="49"/>
        <v>823</v>
      </c>
      <c r="J272" s="667">
        <f t="shared" si="49"/>
        <v>823</v>
      </c>
      <c r="K272" s="643">
        <f t="shared" si="49"/>
        <v>823</v>
      </c>
      <c r="L272" s="140"/>
      <c r="N272" s="140"/>
      <c r="O272" s="140"/>
    </row>
    <row r="273" spans="1:15" s="371" customFormat="1" ht="47.25" x14ac:dyDescent="0.25">
      <c r="A273" s="337" t="s">
        <v>40</v>
      </c>
      <c r="B273" s="315" t="s">
        <v>47</v>
      </c>
      <c r="C273" s="317" t="s">
        <v>5</v>
      </c>
      <c r="D273" s="681" t="s">
        <v>233</v>
      </c>
      <c r="E273" s="317">
        <v>100</v>
      </c>
      <c r="F273" s="697">
        <f>F274</f>
        <v>314</v>
      </c>
      <c r="G273" s="643">
        <f t="shared" ref="G273:K273" si="50">G274</f>
        <v>314</v>
      </c>
      <c r="H273" s="697">
        <f t="shared" si="50"/>
        <v>314</v>
      </c>
      <c r="I273" s="643">
        <f t="shared" si="50"/>
        <v>314</v>
      </c>
      <c r="J273" s="667">
        <f t="shared" si="50"/>
        <v>314</v>
      </c>
      <c r="K273" s="643">
        <f t="shared" si="50"/>
        <v>314</v>
      </c>
      <c r="L273" s="373"/>
      <c r="N273" s="373"/>
      <c r="O273" s="373"/>
    </row>
    <row r="274" spans="1:15" s="371" customFormat="1" x14ac:dyDescent="0.25">
      <c r="A274" s="337" t="s">
        <v>93</v>
      </c>
      <c r="B274" s="315" t="s">
        <v>47</v>
      </c>
      <c r="C274" s="317" t="s">
        <v>5</v>
      </c>
      <c r="D274" s="681" t="s">
        <v>233</v>
      </c>
      <c r="E274" s="317">
        <v>120</v>
      </c>
      <c r="F274" s="697">
        <f>'ведом. 2026-2028'!AD750</f>
        <v>314</v>
      </c>
      <c r="G274" s="643">
        <f>F274</f>
        <v>314</v>
      </c>
      <c r="H274" s="697">
        <f>'ведом. 2026-2028'!AE750</f>
        <v>314</v>
      </c>
      <c r="I274" s="643">
        <f>H274</f>
        <v>314</v>
      </c>
      <c r="J274" s="667">
        <f>'ведом. 2026-2028'!AF750</f>
        <v>314</v>
      </c>
      <c r="K274" s="643">
        <f>J274</f>
        <v>314</v>
      </c>
      <c r="L274" s="373"/>
      <c r="N274" s="373"/>
      <c r="O274" s="373"/>
    </row>
    <row r="275" spans="1:15" s="124" customFormat="1" x14ac:dyDescent="0.25">
      <c r="A275" s="537" t="s">
        <v>117</v>
      </c>
      <c r="B275" s="363" t="s">
        <v>47</v>
      </c>
      <c r="C275" s="368" t="s">
        <v>5</v>
      </c>
      <c r="D275" s="676" t="s">
        <v>233</v>
      </c>
      <c r="E275" s="444">
        <v>200</v>
      </c>
      <c r="F275" s="697">
        <f t="shared" ref="F275:K275" si="51">F276</f>
        <v>509</v>
      </c>
      <c r="G275" s="643">
        <f t="shared" si="51"/>
        <v>509</v>
      </c>
      <c r="H275" s="697">
        <f t="shared" si="51"/>
        <v>509</v>
      </c>
      <c r="I275" s="643">
        <f t="shared" si="51"/>
        <v>509</v>
      </c>
      <c r="J275" s="667">
        <f t="shared" si="51"/>
        <v>509</v>
      </c>
      <c r="K275" s="643">
        <f t="shared" si="51"/>
        <v>509</v>
      </c>
      <c r="L275" s="140"/>
      <c r="N275" s="140"/>
      <c r="O275" s="140"/>
    </row>
    <row r="276" spans="1:15" s="124" customFormat="1" x14ac:dyDescent="0.25">
      <c r="A276" s="537" t="s">
        <v>50</v>
      </c>
      <c r="B276" s="363" t="s">
        <v>47</v>
      </c>
      <c r="C276" s="368" t="s">
        <v>5</v>
      </c>
      <c r="D276" s="676" t="s">
        <v>233</v>
      </c>
      <c r="E276" s="368">
        <v>240</v>
      </c>
      <c r="F276" s="697">
        <f>'ведом. 2026-2028'!AD752</f>
        <v>509</v>
      </c>
      <c r="G276" s="643">
        <f>F276</f>
        <v>509</v>
      </c>
      <c r="H276" s="697">
        <f>'ведом. 2026-2028'!AE752</f>
        <v>509</v>
      </c>
      <c r="I276" s="643">
        <f>H276</f>
        <v>509</v>
      </c>
      <c r="J276" s="667">
        <f>'ведом. 2026-2028'!AF752</f>
        <v>509</v>
      </c>
      <c r="K276" s="643">
        <f>J276</f>
        <v>509</v>
      </c>
      <c r="L276" s="140"/>
      <c r="N276" s="140"/>
      <c r="O276" s="140"/>
    </row>
    <row r="277" spans="1:15" s="124" customFormat="1" x14ac:dyDescent="0.25">
      <c r="A277" s="537" t="s">
        <v>69</v>
      </c>
      <c r="B277" s="566" t="s">
        <v>47</v>
      </c>
      <c r="C277" s="368" t="s">
        <v>16</v>
      </c>
      <c r="D277" s="435"/>
      <c r="E277" s="444"/>
      <c r="F277" s="697">
        <f>F278+F289</f>
        <v>36536.6</v>
      </c>
      <c r="G277" s="643"/>
      <c r="H277" s="697">
        <f>H278+H289</f>
        <v>36870.5</v>
      </c>
      <c r="I277" s="643"/>
      <c r="J277" s="667">
        <f>J278+J289</f>
        <v>36871.200000000004</v>
      </c>
      <c r="K277" s="643"/>
      <c r="L277" s="140"/>
      <c r="N277" s="140"/>
      <c r="O277" s="140"/>
    </row>
    <row r="278" spans="1:15" s="124" customFormat="1" x14ac:dyDescent="0.25">
      <c r="A278" s="432" t="s">
        <v>179</v>
      </c>
      <c r="B278" s="571" t="s">
        <v>47</v>
      </c>
      <c r="C278" s="569" t="s">
        <v>16</v>
      </c>
      <c r="D278" s="676" t="s">
        <v>109</v>
      </c>
      <c r="E278" s="569"/>
      <c r="F278" s="697">
        <f t="shared" ref="F278:J283" si="52">F279</f>
        <v>36535.199999999997</v>
      </c>
      <c r="G278" s="643"/>
      <c r="H278" s="697">
        <f t="shared" si="52"/>
        <v>36869.9</v>
      </c>
      <c r="I278" s="643"/>
      <c r="J278" s="667">
        <f t="shared" si="52"/>
        <v>36869.9</v>
      </c>
      <c r="K278" s="643"/>
      <c r="L278" s="140"/>
      <c r="N278" s="140"/>
      <c r="O278" s="140"/>
    </row>
    <row r="279" spans="1:15" s="124" customFormat="1" x14ac:dyDescent="0.25">
      <c r="A279" s="432" t="s">
        <v>182</v>
      </c>
      <c r="B279" s="571" t="s">
        <v>47</v>
      </c>
      <c r="C279" s="569" t="s">
        <v>16</v>
      </c>
      <c r="D279" s="676" t="s">
        <v>183</v>
      </c>
      <c r="E279" s="569"/>
      <c r="F279" s="697">
        <f>F280+F285</f>
        <v>36535.199999999997</v>
      </c>
      <c r="G279" s="643"/>
      <c r="H279" s="697">
        <f t="shared" ref="H279:J279" si="53">H280+H285</f>
        <v>36869.9</v>
      </c>
      <c r="I279" s="643"/>
      <c r="J279" s="667">
        <f t="shared" si="53"/>
        <v>36869.9</v>
      </c>
      <c r="K279" s="643"/>
      <c r="L279" s="140"/>
      <c r="N279" s="140"/>
      <c r="O279" s="140"/>
    </row>
    <row r="280" spans="1:15" s="124" customFormat="1" ht="31.5" x14ac:dyDescent="0.25">
      <c r="A280" s="432" t="s">
        <v>184</v>
      </c>
      <c r="B280" s="571" t="s">
        <v>47</v>
      </c>
      <c r="C280" s="569" t="s">
        <v>16</v>
      </c>
      <c r="D280" s="676" t="s">
        <v>185</v>
      </c>
      <c r="E280" s="569"/>
      <c r="F280" s="697">
        <f t="shared" si="52"/>
        <v>36485.199999999997</v>
      </c>
      <c r="G280" s="643"/>
      <c r="H280" s="697">
        <f t="shared" si="52"/>
        <v>36819.9</v>
      </c>
      <c r="I280" s="643"/>
      <c r="J280" s="667">
        <f t="shared" si="52"/>
        <v>36819.9</v>
      </c>
      <c r="K280" s="643"/>
      <c r="L280" s="140"/>
      <c r="N280" s="140"/>
      <c r="O280" s="140"/>
    </row>
    <row r="281" spans="1:15" s="124" customFormat="1" ht="31.5" x14ac:dyDescent="0.25">
      <c r="A281" s="541" t="s">
        <v>196</v>
      </c>
      <c r="B281" s="571" t="s">
        <v>47</v>
      </c>
      <c r="C281" s="569" t="s">
        <v>16</v>
      </c>
      <c r="D281" s="678" t="s">
        <v>197</v>
      </c>
      <c r="E281" s="569"/>
      <c r="F281" s="697">
        <f t="shared" si="52"/>
        <v>36485.199999999997</v>
      </c>
      <c r="G281" s="643"/>
      <c r="H281" s="697">
        <f t="shared" si="52"/>
        <v>36819.9</v>
      </c>
      <c r="I281" s="643"/>
      <c r="J281" s="667">
        <f t="shared" si="52"/>
        <v>36819.9</v>
      </c>
      <c r="K281" s="643"/>
      <c r="L281" s="140"/>
      <c r="N281" s="140"/>
      <c r="O281" s="140"/>
    </row>
    <row r="282" spans="1:15" s="124" customFormat="1" ht="31.5" x14ac:dyDescent="0.25">
      <c r="A282" s="542" t="s">
        <v>355</v>
      </c>
      <c r="B282" s="571" t="s">
        <v>47</v>
      </c>
      <c r="C282" s="569" t="s">
        <v>16</v>
      </c>
      <c r="D282" s="678" t="s">
        <v>307</v>
      </c>
      <c r="E282" s="569"/>
      <c r="F282" s="697">
        <f t="shared" si="52"/>
        <v>36485.199999999997</v>
      </c>
      <c r="G282" s="643"/>
      <c r="H282" s="697">
        <f t="shared" si="52"/>
        <v>36819.9</v>
      </c>
      <c r="I282" s="643"/>
      <c r="J282" s="667">
        <f t="shared" si="52"/>
        <v>36819.9</v>
      </c>
      <c r="K282" s="643"/>
      <c r="L282" s="140"/>
      <c r="N282" s="140"/>
      <c r="O282" s="140"/>
    </row>
    <row r="283" spans="1:15" s="124" customFormat="1" ht="31.5" x14ac:dyDescent="0.25">
      <c r="A283" s="537" t="s">
        <v>58</v>
      </c>
      <c r="B283" s="571" t="s">
        <v>47</v>
      </c>
      <c r="C283" s="569" t="s">
        <v>16</v>
      </c>
      <c r="D283" s="678" t="s">
        <v>307</v>
      </c>
      <c r="E283" s="569">
        <v>600</v>
      </c>
      <c r="F283" s="697">
        <f t="shared" si="52"/>
        <v>36485.199999999997</v>
      </c>
      <c r="G283" s="643"/>
      <c r="H283" s="697">
        <f t="shared" si="52"/>
        <v>36819.9</v>
      </c>
      <c r="I283" s="643"/>
      <c r="J283" s="667">
        <f t="shared" si="52"/>
        <v>36819.9</v>
      </c>
      <c r="K283" s="643"/>
      <c r="L283" s="140"/>
      <c r="N283" s="140"/>
      <c r="O283" s="140"/>
    </row>
    <row r="284" spans="1:15" s="124" customFormat="1" x14ac:dyDescent="0.25">
      <c r="A284" s="537" t="s">
        <v>59</v>
      </c>
      <c r="B284" s="571" t="s">
        <v>47</v>
      </c>
      <c r="C284" s="569" t="s">
        <v>16</v>
      </c>
      <c r="D284" s="678" t="s">
        <v>307</v>
      </c>
      <c r="E284" s="569">
        <v>610</v>
      </c>
      <c r="F284" s="697">
        <f>'ведом. 2026-2028'!AD202</f>
        <v>36485.199999999997</v>
      </c>
      <c r="G284" s="643"/>
      <c r="H284" s="697">
        <f>'ведом. 2026-2028'!AE202</f>
        <v>36819.9</v>
      </c>
      <c r="I284" s="643"/>
      <c r="J284" s="667">
        <f>'ведом. 2026-2028'!AF202</f>
        <v>36819.9</v>
      </c>
      <c r="K284" s="643"/>
      <c r="L284" s="140"/>
      <c r="N284" s="140"/>
      <c r="O284" s="140"/>
    </row>
    <row r="285" spans="1:15" s="371" customFormat="1" ht="31.5" x14ac:dyDescent="0.25">
      <c r="A285" s="491" t="s">
        <v>511</v>
      </c>
      <c r="B285" s="579" t="s">
        <v>47</v>
      </c>
      <c r="C285" s="327" t="s">
        <v>16</v>
      </c>
      <c r="D285" s="678" t="s">
        <v>512</v>
      </c>
      <c r="E285" s="569"/>
      <c r="F285" s="697">
        <f>F286</f>
        <v>50</v>
      </c>
      <c r="G285" s="643"/>
      <c r="H285" s="697">
        <f t="shared" ref="H285:J287" si="54">H286</f>
        <v>50</v>
      </c>
      <c r="I285" s="643"/>
      <c r="J285" s="667">
        <f t="shared" si="54"/>
        <v>50</v>
      </c>
      <c r="K285" s="643"/>
      <c r="L285" s="373"/>
      <c r="N285" s="373"/>
      <c r="O285" s="373"/>
    </row>
    <row r="286" spans="1:15" s="371" customFormat="1" ht="78.75" x14ac:dyDescent="0.25">
      <c r="A286" s="491" t="s">
        <v>390</v>
      </c>
      <c r="B286" s="579" t="s">
        <v>47</v>
      </c>
      <c r="C286" s="327" t="s">
        <v>16</v>
      </c>
      <c r="D286" s="678" t="s">
        <v>513</v>
      </c>
      <c r="E286" s="569"/>
      <c r="F286" s="697">
        <f>F287</f>
        <v>50</v>
      </c>
      <c r="G286" s="643"/>
      <c r="H286" s="697">
        <f t="shared" si="54"/>
        <v>50</v>
      </c>
      <c r="I286" s="643"/>
      <c r="J286" s="667">
        <f t="shared" si="54"/>
        <v>50</v>
      </c>
      <c r="K286" s="643"/>
      <c r="L286" s="373"/>
      <c r="N286" s="373"/>
      <c r="O286" s="373"/>
    </row>
    <row r="287" spans="1:15" s="371" customFormat="1" ht="31.5" x14ac:dyDescent="0.25">
      <c r="A287" s="537" t="s">
        <v>58</v>
      </c>
      <c r="B287" s="579" t="s">
        <v>47</v>
      </c>
      <c r="C287" s="327" t="s">
        <v>16</v>
      </c>
      <c r="D287" s="676" t="s">
        <v>513</v>
      </c>
      <c r="E287" s="569">
        <v>600</v>
      </c>
      <c r="F287" s="697">
        <f>F288</f>
        <v>50</v>
      </c>
      <c r="G287" s="643"/>
      <c r="H287" s="697">
        <f t="shared" si="54"/>
        <v>50</v>
      </c>
      <c r="I287" s="643"/>
      <c r="J287" s="667">
        <f t="shared" si="54"/>
        <v>50</v>
      </c>
      <c r="K287" s="643"/>
      <c r="L287" s="373"/>
      <c r="N287" s="373"/>
      <c r="O287" s="373"/>
    </row>
    <row r="288" spans="1:15" s="371" customFormat="1" x14ac:dyDescent="0.25">
      <c r="A288" s="537" t="s">
        <v>59</v>
      </c>
      <c r="B288" s="579" t="s">
        <v>47</v>
      </c>
      <c r="C288" s="327" t="s">
        <v>16</v>
      </c>
      <c r="D288" s="676" t="s">
        <v>513</v>
      </c>
      <c r="E288" s="569">
        <v>610</v>
      </c>
      <c r="F288" s="697">
        <f>'ведом. 2026-2028'!AD206</f>
        <v>50</v>
      </c>
      <c r="G288" s="643"/>
      <c r="H288" s="697">
        <f>'ведом. 2026-2028'!AE206</f>
        <v>50</v>
      </c>
      <c r="I288" s="643"/>
      <c r="J288" s="667">
        <f>'ведом. 2026-2028'!AF206</f>
        <v>50</v>
      </c>
      <c r="K288" s="643"/>
      <c r="L288" s="373"/>
      <c r="N288" s="373"/>
      <c r="O288" s="373"/>
    </row>
    <row r="289" spans="1:15" s="124" customFormat="1" x14ac:dyDescent="0.25">
      <c r="A289" s="432" t="s">
        <v>219</v>
      </c>
      <c r="B289" s="566" t="s">
        <v>47</v>
      </c>
      <c r="C289" s="368" t="s">
        <v>16</v>
      </c>
      <c r="D289" s="676" t="s">
        <v>220</v>
      </c>
      <c r="E289" s="444"/>
      <c r="F289" s="697">
        <f t="shared" ref="F289:J293" si="55">F290</f>
        <v>1.4</v>
      </c>
      <c r="G289" s="643"/>
      <c r="H289" s="697">
        <f t="shared" si="55"/>
        <v>0.6</v>
      </c>
      <c r="I289" s="643"/>
      <c r="J289" s="667">
        <f t="shared" si="55"/>
        <v>1.3</v>
      </c>
      <c r="K289" s="643"/>
      <c r="L289" s="140"/>
      <c r="N289" s="140"/>
      <c r="O289" s="140"/>
    </row>
    <row r="290" spans="1:15" s="124" customFormat="1" x14ac:dyDescent="0.25">
      <c r="A290" s="432" t="s">
        <v>221</v>
      </c>
      <c r="B290" s="566" t="s">
        <v>47</v>
      </c>
      <c r="C290" s="368" t="s">
        <v>16</v>
      </c>
      <c r="D290" s="676" t="s">
        <v>222</v>
      </c>
      <c r="E290" s="368"/>
      <c r="F290" s="697">
        <f t="shared" si="55"/>
        <v>1.4</v>
      </c>
      <c r="G290" s="643"/>
      <c r="H290" s="697">
        <f t="shared" si="55"/>
        <v>0.6</v>
      </c>
      <c r="I290" s="643"/>
      <c r="J290" s="667">
        <f t="shared" si="55"/>
        <v>1.3</v>
      </c>
      <c r="K290" s="643"/>
      <c r="L290" s="140"/>
      <c r="N290" s="140"/>
      <c r="O290" s="140"/>
    </row>
    <row r="291" spans="1:15" s="124" customFormat="1" x14ac:dyDescent="0.25">
      <c r="A291" s="428" t="s">
        <v>410</v>
      </c>
      <c r="B291" s="566" t="s">
        <v>47</v>
      </c>
      <c r="C291" s="368" t="s">
        <v>16</v>
      </c>
      <c r="D291" s="676" t="s">
        <v>327</v>
      </c>
      <c r="E291" s="368"/>
      <c r="F291" s="697">
        <f t="shared" si="55"/>
        <v>1.4</v>
      </c>
      <c r="G291" s="643"/>
      <c r="H291" s="697">
        <f t="shared" si="55"/>
        <v>0.6</v>
      </c>
      <c r="I291" s="643"/>
      <c r="J291" s="667">
        <f t="shared" si="55"/>
        <v>1.3</v>
      </c>
      <c r="K291" s="643"/>
      <c r="L291" s="140"/>
      <c r="N291" s="140"/>
      <c r="O291" s="140"/>
    </row>
    <row r="292" spans="1:15" s="124" customFormat="1" ht="31.5" x14ac:dyDescent="0.25">
      <c r="A292" s="538" t="s">
        <v>766</v>
      </c>
      <c r="B292" s="566" t="s">
        <v>47</v>
      </c>
      <c r="C292" s="368" t="s">
        <v>16</v>
      </c>
      <c r="D292" s="676" t="s">
        <v>328</v>
      </c>
      <c r="E292" s="368"/>
      <c r="F292" s="697">
        <f>F293</f>
        <v>1.4</v>
      </c>
      <c r="G292" s="643"/>
      <c r="H292" s="697">
        <f t="shared" si="55"/>
        <v>0.6</v>
      </c>
      <c r="I292" s="643"/>
      <c r="J292" s="667">
        <f t="shared" si="55"/>
        <v>1.3</v>
      </c>
      <c r="K292" s="643"/>
      <c r="L292" s="140"/>
      <c r="N292" s="140"/>
      <c r="O292" s="140"/>
    </row>
    <row r="293" spans="1:15" s="124" customFormat="1" ht="47.25" x14ac:dyDescent="0.25">
      <c r="A293" s="538" t="s">
        <v>309</v>
      </c>
      <c r="B293" s="566" t="s">
        <v>47</v>
      </c>
      <c r="C293" s="368" t="s">
        <v>16</v>
      </c>
      <c r="D293" s="676" t="s">
        <v>329</v>
      </c>
      <c r="E293" s="368"/>
      <c r="F293" s="697">
        <f t="shared" si="55"/>
        <v>1.4</v>
      </c>
      <c r="G293" s="643"/>
      <c r="H293" s="697">
        <f t="shared" si="55"/>
        <v>0.6</v>
      </c>
      <c r="I293" s="643"/>
      <c r="J293" s="667">
        <f t="shared" si="55"/>
        <v>1.3</v>
      </c>
      <c r="K293" s="643"/>
      <c r="L293" s="140"/>
      <c r="N293" s="140"/>
      <c r="O293" s="140"/>
    </row>
    <row r="294" spans="1:15" s="124" customFormat="1" x14ac:dyDescent="0.25">
      <c r="A294" s="537" t="s">
        <v>117</v>
      </c>
      <c r="B294" s="566" t="s">
        <v>47</v>
      </c>
      <c r="C294" s="368" t="s">
        <v>16</v>
      </c>
      <c r="D294" s="676" t="s">
        <v>329</v>
      </c>
      <c r="E294" s="368">
        <v>200</v>
      </c>
      <c r="F294" s="697">
        <f>'ведом. 2026-2028'!AD213</f>
        <v>1.4</v>
      </c>
      <c r="G294" s="643"/>
      <c r="H294" s="697">
        <f>'ведом. 2026-2028'!AE213</f>
        <v>0.6</v>
      </c>
      <c r="I294" s="643"/>
      <c r="J294" s="667">
        <f>J295</f>
        <v>1.3</v>
      </c>
      <c r="K294" s="643"/>
      <c r="L294" s="140"/>
      <c r="N294" s="140"/>
      <c r="O294" s="140"/>
    </row>
    <row r="295" spans="1:15" s="124" customFormat="1" x14ac:dyDescent="0.25">
      <c r="A295" s="537" t="s">
        <v>50</v>
      </c>
      <c r="B295" s="571" t="s">
        <v>47</v>
      </c>
      <c r="C295" s="569" t="s">
        <v>16</v>
      </c>
      <c r="D295" s="676" t="s">
        <v>329</v>
      </c>
      <c r="E295" s="368">
        <v>240</v>
      </c>
      <c r="F295" s="697">
        <f>'ведом. 2026-2028'!AD213</f>
        <v>1.4</v>
      </c>
      <c r="G295" s="643"/>
      <c r="H295" s="697">
        <f>'ведом. 2026-2028'!AE213</f>
        <v>0.6</v>
      </c>
      <c r="I295" s="643"/>
      <c r="J295" s="667">
        <f>'ведом. 2026-2028'!AF213</f>
        <v>1.3</v>
      </c>
      <c r="K295" s="643"/>
      <c r="L295" s="140"/>
      <c r="N295" s="140"/>
      <c r="O295" s="140"/>
    </row>
    <row r="296" spans="1:15" s="124" customFormat="1" x14ac:dyDescent="0.25">
      <c r="A296" s="537" t="s">
        <v>90</v>
      </c>
      <c r="B296" s="566" t="s">
        <v>47</v>
      </c>
      <c r="C296" s="368" t="s">
        <v>22</v>
      </c>
      <c r="D296" s="687"/>
      <c r="E296" s="368"/>
      <c r="F296" s="697">
        <f>F297+F325</f>
        <v>228763</v>
      </c>
      <c r="G296" s="643"/>
      <c r="H296" s="697">
        <f>H297+H325</f>
        <v>95109</v>
      </c>
      <c r="I296" s="643"/>
      <c r="J296" s="667">
        <f>J297+J325</f>
        <v>95160.7</v>
      </c>
      <c r="K296" s="643"/>
      <c r="L296" s="140"/>
      <c r="N296" s="140"/>
      <c r="O296" s="140"/>
    </row>
    <row r="297" spans="1:15" s="124" customFormat="1" x14ac:dyDescent="0.25">
      <c r="A297" s="432" t="s">
        <v>219</v>
      </c>
      <c r="B297" s="566" t="s">
        <v>47</v>
      </c>
      <c r="C297" s="368" t="s">
        <v>22</v>
      </c>
      <c r="D297" s="676" t="s">
        <v>220</v>
      </c>
      <c r="E297" s="368"/>
      <c r="F297" s="697">
        <f>F298+F320+F313+F302</f>
        <v>218883</v>
      </c>
      <c r="G297" s="643"/>
      <c r="H297" s="697">
        <f>H298+H320+H313+H302</f>
        <v>87347.5</v>
      </c>
      <c r="I297" s="643"/>
      <c r="J297" s="667">
        <f>J298+J320+J313+J302</f>
        <v>95160.7</v>
      </c>
      <c r="K297" s="643"/>
      <c r="L297" s="140"/>
      <c r="N297" s="140"/>
      <c r="O297" s="140"/>
    </row>
    <row r="298" spans="1:15" s="124" customFormat="1" x14ac:dyDescent="0.25">
      <c r="A298" s="432" t="s">
        <v>223</v>
      </c>
      <c r="B298" s="566" t="s">
        <v>47</v>
      </c>
      <c r="C298" s="368" t="s">
        <v>22</v>
      </c>
      <c r="D298" s="676" t="s">
        <v>224</v>
      </c>
      <c r="E298" s="368"/>
      <c r="F298" s="697">
        <f>F306+F299</f>
        <v>100495</v>
      </c>
      <c r="G298" s="643"/>
      <c r="H298" s="697">
        <f t="shared" ref="H298:J298" si="56">H306+H299</f>
        <v>21548</v>
      </c>
      <c r="I298" s="643"/>
      <c r="J298" s="667">
        <f t="shared" si="56"/>
        <v>27475.8</v>
      </c>
      <c r="K298" s="643"/>
      <c r="L298" s="140"/>
      <c r="N298" s="140"/>
      <c r="O298" s="140"/>
    </row>
    <row r="299" spans="1:15" s="371" customFormat="1" ht="31.5" x14ac:dyDescent="0.25">
      <c r="A299" s="408" t="s">
        <v>769</v>
      </c>
      <c r="B299" s="568" t="s">
        <v>47</v>
      </c>
      <c r="C299" s="317" t="s">
        <v>22</v>
      </c>
      <c r="D299" s="681" t="s">
        <v>770</v>
      </c>
      <c r="E299" s="317"/>
      <c r="F299" s="697">
        <f>F300</f>
        <v>7800</v>
      </c>
      <c r="G299" s="643"/>
      <c r="H299" s="697">
        <f t="shared" ref="H299:J300" si="57">H300</f>
        <v>0</v>
      </c>
      <c r="I299" s="643"/>
      <c r="J299" s="667">
        <f t="shared" si="57"/>
        <v>0</v>
      </c>
      <c r="K299" s="643"/>
      <c r="L299" s="373"/>
      <c r="N299" s="373"/>
      <c r="O299" s="373"/>
    </row>
    <row r="300" spans="1:15" s="371" customFormat="1" x14ac:dyDescent="0.25">
      <c r="A300" s="337" t="s">
        <v>117</v>
      </c>
      <c r="B300" s="568" t="s">
        <v>47</v>
      </c>
      <c r="C300" s="317" t="s">
        <v>22</v>
      </c>
      <c r="D300" s="681" t="s">
        <v>770</v>
      </c>
      <c r="E300" s="342">
        <v>200</v>
      </c>
      <c r="F300" s="697">
        <f>F301</f>
        <v>7800</v>
      </c>
      <c r="G300" s="643"/>
      <c r="H300" s="697">
        <f t="shared" si="57"/>
        <v>0</v>
      </c>
      <c r="I300" s="643"/>
      <c r="J300" s="667">
        <f t="shared" si="57"/>
        <v>0</v>
      </c>
      <c r="K300" s="643"/>
      <c r="L300" s="373"/>
      <c r="N300" s="373"/>
      <c r="O300" s="373"/>
    </row>
    <row r="301" spans="1:15" s="371" customFormat="1" x14ac:dyDescent="0.25">
      <c r="A301" s="337" t="s">
        <v>50</v>
      </c>
      <c r="B301" s="568" t="s">
        <v>47</v>
      </c>
      <c r="C301" s="317" t="s">
        <v>22</v>
      </c>
      <c r="D301" s="681" t="s">
        <v>770</v>
      </c>
      <c r="E301" s="317">
        <v>240</v>
      </c>
      <c r="F301" s="697">
        <f>'ведом. 2026-2028'!AD758</f>
        <v>7800</v>
      </c>
      <c r="G301" s="643"/>
      <c r="H301" s="697">
        <f>'ведом. 2026-2028'!AE758</f>
        <v>0</v>
      </c>
      <c r="I301" s="643"/>
      <c r="J301" s="667">
        <f>'ведом. 2026-2028'!AF758</f>
        <v>0</v>
      </c>
      <c r="K301" s="643"/>
      <c r="L301" s="373"/>
      <c r="N301" s="373"/>
      <c r="O301" s="373"/>
    </row>
    <row r="302" spans="1:15" s="371" customFormat="1" x14ac:dyDescent="0.25">
      <c r="A302" s="337" t="s">
        <v>730</v>
      </c>
      <c r="B302" s="568" t="s">
        <v>47</v>
      </c>
      <c r="C302" s="317" t="s">
        <v>22</v>
      </c>
      <c r="D302" s="681" t="s">
        <v>732</v>
      </c>
      <c r="E302" s="317"/>
      <c r="F302" s="697">
        <f>F303</f>
        <v>2500</v>
      </c>
      <c r="G302" s="643"/>
      <c r="H302" s="697">
        <f t="shared" ref="H302:J304" si="58">H303</f>
        <v>0</v>
      </c>
      <c r="I302" s="643"/>
      <c r="J302" s="667">
        <f t="shared" si="58"/>
        <v>0</v>
      </c>
      <c r="K302" s="643"/>
      <c r="L302" s="373"/>
      <c r="N302" s="373"/>
      <c r="O302" s="373"/>
    </row>
    <row r="303" spans="1:15" s="371" customFormat="1" ht="31.5" x14ac:dyDescent="0.25">
      <c r="A303" s="337" t="s">
        <v>731</v>
      </c>
      <c r="B303" s="568" t="s">
        <v>47</v>
      </c>
      <c r="C303" s="317" t="s">
        <v>22</v>
      </c>
      <c r="D303" s="681" t="s">
        <v>733</v>
      </c>
      <c r="E303" s="317"/>
      <c r="F303" s="697">
        <f>F304</f>
        <v>2500</v>
      </c>
      <c r="G303" s="643"/>
      <c r="H303" s="697">
        <f t="shared" si="58"/>
        <v>0</v>
      </c>
      <c r="I303" s="643"/>
      <c r="J303" s="667">
        <f t="shared" si="58"/>
        <v>0</v>
      </c>
      <c r="K303" s="643"/>
      <c r="L303" s="373"/>
      <c r="N303" s="373"/>
      <c r="O303" s="373"/>
    </row>
    <row r="304" spans="1:15" s="371" customFormat="1" x14ac:dyDescent="0.25">
      <c r="A304" s="337" t="s">
        <v>117</v>
      </c>
      <c r="B304" s="568" t="s">
        <v>47</v>
      </c>
      <c r="C304" s="317" t="s">
        <v>22</v>
      </c>
      <c r="D304" s="681" t="s">
        <v>733</v>
      </c>
      <c r="E304" s="342">
        <v>200</v>
      </c>
      <c r="F304" s="697">
        <f>F305</f>
        <v>2500</v>
      </c>
      <c r="G304" s="643"/>
      <c r="H304" s="697">
        <f t="shared" si="58"/>
        <v>0</v>
      </c>
      <c r="I304" s="643"/>
      <c r="J304" s="667">
        <f t="shared" si="58"/>
        <v>0</v>
      </c>
      <c r="K304" s="643"/>
      <c r="L304" s="373"/>
      <c r="N304" s="373"/>
      <c r="O304" s="373"/>
    </row>
    <row r="305" spans="1:15" s="371" customFormat="1" x14ac:dyDescent="0.25">
      <c r="A305" s="337" t="s">
        <v>50</v>
      </c>
      <c r="B305" s="568" t="s">
        <v>47</v>
      </c>
      <c r="C305" s="317" t="s">
        <v>22</v>
      </c>
      <c r="D305" s="681" t="s">
        <v>733</v>
      </c>
      <c r="E305" s="317">
        <v>240</v>
      </c>
      <c r="F305" s="697">
        <f>'ведом. 2026-2028'!AD762</f>
        <v>2500</v>
      </c>
      <c r="G305" s="643"/>
      <c r="H305" s="697">
        <f>'ведом. 2026-2028'!AE762</f>
        <v>0</v>
      </c>
      <c r="I305" s="643"/>
      <c r="J305" s="667">
        <f>'ведом. 2026-2028'!AF762</f>
        <v>0</v>
      </c>
      <c r="K305" s="643"/>
      <c r="L305" s="373"/>
      <c r="N305" s="373"/>
      <c r="O305" s="373"/>
    </row>
    <row r="306" spans="1:15" s="124" customFormat="1" ht="31.5" x14ac:dyDescent="0.25">
      <c r="A306" s="337" t="s">
        <v>650</v>
      </c>
      <c r="B306" s="568" t="s">
        <v>47</v>
      </c>
      <c r="C306" s="317" t="s">
        <v>22</v>
      </c>
      <c r="D306" s="681" t="s">
        <v>482</v>
      </c>
      <c r="E306" s="317"/>
      <c r="F306" s="697">
        <f>F307+F310</f>
        <v>92695</v>
      </c>
      <c r="G306" s="643"/>
      <c r="H306" s="697">
        <f t="shared" ref="H306:J306" si="59">H307+H310</f>
        <v>21548</v>
      </c>
      <c r="I306" s="643"/>
      <c r="J306" s="667">
        <f t="shared" si="59"/>
        <v>27475.8</v>
      </c>
      <c r="K306" s="643"/>
      <c r="L306" s="140"/>
      <c r="N306" s="140"/>
      <c r="O306" s="140"/>
    </row>
    <row r="307" spans="1:15" s="124" customFormat="1" ht="31.5" x14ac:dyDescent="0.25">
      <c r="A307" s="337" t="s">
        <v>624</v>
      </c>
      <c r="B307" s="568" t="s">
        <v>47</v>
      </c>
      <c r="C307" s="317" t="s">
        <v>22</v>
      </c>
      <c r="D307" s="681" t="s">
        <v>649</v>
      </c>
      <c r="E307" s="317"/>
      <c r="F307" s="697">
        <f>F308</f>
        <v>21548</v>
      </c>
      <c r="G307" s="643"/>
      <c r="H307" s="697">
        <f>H308</f>
        <v>21548</v>
      </c>
      <c r="I307" s="643"/>
      <c r="J307" s="667">
        <f>J308</f>
        <v>27475.8</v>
      </c>
      <c r="K307" s="643"/>
      <c r="L307" s="140"/>
      <c r="N307" s="140"/>
      <c r="O307" s="140"/>
    </row>
    <row r="308" spans="1:15" s="124" customFormat="1" x14ac:dyDescent="0.25">
      <c r="A308" s="337" t="s">
        <v>117</v>
      </c>
      <c r="B308" s="580" t="s">
        <v>47</v>
      </c>
      <c r="C308" s="331" t="s">
        <v>22</v>
      </c>
      <c r="D308" s="681" t="s">
        <v>649</v>
      </c>
      <c r="E308" s="317">
        <v>200</v>
      </c>
      <c r="F308" s="697">
        <f>F309</f>
        <v>21548</v>
      </c>
      <c r="G308" s="643"/>
      <c r="H308" s="697">
        <f t="shared" ref="H308:J308" si="60">H309</f>
        <v>21548</v>
      </c>
      <c r="I308" s="643"/>
      <c r="J308" s="667">
        <f t="shared" si="60"/>
        <v>27475.8</v>
      </c>
      <c r="K308" s="643"/>
      <c r="L308" s="140"/>
      <c r="N308" s="140"/>
      <c r="O308" s="140"/>
    </row>
    <row r="309" spans="1:15" s="124" customFormat="1" x14ac:dyDescent="0.25">
      <c r="A309" s="337" t="s">
        <v>50</v>
      </c>
      <c r="B309" s="580" t="s">
        <v>47</v>
      </c>
      <c r="C309" s="331" t="s">
        <v>22</v>
      </c>
      <c r="D309" s="681" t="s">
        <v>649</v>
      </c>
      <c r="E309" s="317">
        <v>240</v>
      </c>
      <c r="F309" s="697">
        <f>'ведом. 2026-2028'!AD766</f>
        <v>21548</v>
      </c>
      <c r="G309" s="643"/>
      <c r="H309" s="697">
        <f>'ведом. 2026-2028'!AE766</f>
        <v>21548</v>
      </c>
      <c r="I309" s="643"/>
      <c r="J309" s="667">
        <f>'ведом. 2026-2028'!AF766</f>
        <v>27475.8</v>
      </c>
      <c r="K309" s="643"/>
      <c r="L309" s="140"/>
      <c r="N309" s="140"/>
      <c r="O309" s="140"/>
    </row>
    <row r="310" spans="1:15" s="371" customFormat="1" ht="31.5" x14ac:dyDescent="0.25">
      <c r="A310" s="408" t="s">
        <v>734</v>
      </c>
      <c r="B310" s="568" t="s">
        <v>47</v>
      </c>
      <c r="C310" s="317" t="s">
        <v>22</v>
      </c>
      <c r="D310" s="681" t="s">
        <v>761</v>
      </c>
      <c r="E310" s="317"/>
      <c r="F310" s="697">
        <f>F311</f>
        <v>71147</v>
      </c>
      <c r="G310" s="643"/>
      <c r="H310" s="697">
        <f t="shared" ref="H310:J311" si="61">H311</f>
        <v>0</v>
      </c>
      <c r="I310" s="643"/>
      <c r="J310" s="667">
        <f t="shared" si="61"/>
        <v>0</v>
      </c>
      <c r="K310" s="643"/>
      <c r="L310" s="373"/>
      <c r="N310" s="373"/>
      <c r="O310" s="373"/>
    </row>
    <row r="311" spans="1:15" s="371" customFormat="1" x14ac:dyDescent="0.25">
      <c r="A311" s="337" t="s">
        <v>117</v>
      </c>
      <c r="B311" s="568" t="s">
        <v>47</v>
      </c>
      <c r="C311" s="317" t="s">
        <v>22</v>
      </c>
      <c r="D311" s="681" t="s">
        <v>761</v>
      </c>
      <c r="E311" s="317">
        <v>200</v>
      </c>
      <c r="F311" s="697">
        <f>F312</f>
        <v>71147</v>
      </c>
      <c r="G311" s="643"/>
      <c r="H311" s="697">
        <f t="shared" si="61"/>
        <v>0</v>
      </c>
      <c r="I311" s="643"/>
      <c r="J311" s="667">
        <f t="shared" si="61"/>
        <v>0</v>
      </c>
      <c r="K311" s="643"/>
      <c r="L311" s="373"/>
      <c r="N311" s="373"/>
      <c r="O311" s="373"/>
    </row>
    <row r="312" spans="1:15" s="371" customFormat="1" x14ac:dyDescent="0.25">
      <c r="A312" s="337" t="s">
        <v>50</v>
      </c>
      <c r="B312" s="568" t="s">
        <v>47</v>
      </c>
      <c r="C312" s="317" t="s">
        <v>22</v>
      </c>
      <c r="D312" s="681" t="s">
        <v>761</v>
      </c>
      <c r="E312" s="317">
        <v>240</v>
      </c>
      <c r="F312" s="697">
        <f>'ведом. 2026-2028'!AD769</f>
        <v>71147</v>
      </c>
      <c r="G312" s="643"/>
      <c r="H312" s="697">
        <f>'ведом. 2026-2028'!AE769</f>
        <v>0</v>
      </c>
      <c r="I312" s="643"/>
      <c r="J312" s="667">
        <f>'ведом. 2026-2028'!AF769</f>
        <v>0</v>
      </c>
      <c r="K312" s="643"/>
      <c r="L312" s="373"/>
      <c r="N312" s="373"/>
      <c r="O312" s="373"/>
    </row>
    <row r="313" spans="1:15" s="371" customFormat="1" x14ac:dyDescent="0.25">
      <c r="A313" s="415" t="s">
        <v>645</v>
      </c>
      <c r="B313" s="580" t="s">
        <v>47</v>
      </c>
      <c r="C313" s="331" t="s">
        <v>22</v>
      </c>
      <c r="D313" s="681" t="s">
        <v>644</v>
      </c>
      <c r="E313" s="317"/>
      <c r="F313" s="697">
        <f>F314</f>
        <v>27376</v>
      </c>
      <c r="G313" s="643"/>
      <c r="H313" s="697">
        <f t="shared" ref="H313:J318" si="62">H314</f>
        <v>10102.4</v>
      </c>
      <c r="I313" s="643"/>
      <c r="J313" s="667">
        <f t="shared" si="62"/>
        <v>10466</v>
      </c>
      <c r="K313" s="643"/>
      <c r="L313" s="373"/>
      <c r="N313" s="373"/>
      <c r="O313" s="373"/>
    </row>
    <row r="314" spans="1:15" s="371" customFormat="1" x14ac:dyDescent="0.25">
      <c r="A314" s="337" t="s">
        <v>646</v>
      </c>
      <c r="B314" s="580" t="s">
        <v>47</v>
      </c>
      <c r="C314" s="331" t="s">
        <v>22</v>
      </c>
      <c r="D314" s="681" t="s">
        <v>647</v>
      </c>
      <c r="E314" s="317"/>
      <c r="F314" s="697">
        <f>F315</f>
        <v>27376</v>
      </c>
      <c r="G314" s="643"/>
      <c r="H314" s="697">
        <f t="shared" si="62"/>
        <v>10102.4</v>
      </c>
      <c r="I314" s="643"/>
      <c r="J314" s="667">
        <f t="shared" si="62"/>
        <v>10466</v>
      </c>
      <c r="K314" s="643"/>
      <c r="L314" s="373"/>
      <c r="N314" s="373"/>
      <c r="O314" s="373"/>
    </row>
    <row r="315" spans="1:15" s="371" customFormat="1" x14ac:dyDescent="0.25">
      <c r="A315" s="337" t="s">
        <v>333</v>
      </c>
      <c r="B315" s="580" t="s">
        <v>47</v>
      </c>
      <c r="C315" s="331" t="s">
        <v>22</v>
      </c>
      <c r="D315" s="681" t="s">
        <v>648</v>
      </c>
      <c r="E315" s="317"/>
      <c r="F315" s="697">
        <f>F318+F316</f>
        <v>27376</v>
      </c>
      <c r="G315" s="643"/>
      <c r="H315" s="697">
        <f t="shared" ref="H315:J315" si="63">H318+H316</f>
        <v>10102.4</v>
      </c>
      <c r="I315" s="643"/>
      <c r="J315" s="667">
        <f t="shared" si="63"/>
        <v>10466</v>
      </c>
      <c r="K315" s="643"/>
      <c r="L315" s="373"/>
      <c r="N315" s="373"/>
      <c r="O315" s="373"/>
    </row>
    <row r="316" spans="1:15" s="371" customFormat="1" x14ac:dyDescent="0.25">
      <c r="A316" s="337" t="s">
        <v>117</v>
      </c>
      <c r="B316" s="580" t="s">
        <v>47</v>
      </c>
      <c r="C316" s="331" t="s">
        <v>22</v>
      </c>
      <c r="D316" s="681" t="s">
        <v>648</v>
      </c>
      <c r="E316" s="317">
        <v>200</v>
      </c>
      <c r="F316" s="697">
        <f>F317</f>
        <v>6520</v>
      </c>
      <c r="G316" s="643"/>
      <c r="H316" s="697">
        <f t="shared" ref="H316:J316" si="64">H317</f>
        <v>0</v>
      </c>
      <c r="I316" s="643"/>
      <c r="J316" s="667">
        <f t="shared" si="64"/>
        <v>0</v>
      </c>
      <c r="K316" s="643"/>
      <c r="L316" s="373"/>
      <c r="N316" s="373"/>
      <c r="O316" s="373"/>
    </row>
    <row r="317" spans="1:15" s="371" customFormat="1" x14ac:dyDescent="0.25">
      <c r="A317" s="337" t="s">
        <v>50</v>
      </c>
      <c r="B317" s="580" t="s">
        <v>47</v>
      </c>
      <c r="C317" s="331" t="s">
        <v>22</v>
      </c>
      <c r="D317" s="681" t="s">
        <v>648</v>
      </c>
      <c r="E317" s="317">
        <v>240</v>
      </c>
      <c r="F317" s="697">
        <f>'ведом. 2026-2028'!AD774</f>
        <v>6520</v>
      </c>
      <c r="G317" s="643"/>
      <c r="H317" s="697">
        <f>'ведом. 2026-2028'!AE774</f>
        <v>0</v>
      </c>
      <c r="I317" s="643"/>
      <c r="J317" s="667">
        <f>'ведом. 2026-2028'!AF774</f>
        <v>0</v>
      </c>
      <c r="K317" s="643"/>
      <c r="L317" s="373"/>
      <c r="N317" s="373"/>
      <c r="O317" s="373"/>
    </row>
    <row r="318" spans="1:15" s="371" customFormat="1" ht="31.5" x14ac:dyDescent="0.25">
      <c r="A318" s="537" t="s">
        <v>58</v>
      </c>
      <c r="B318" s="580" t="s">
        <v>47</v>
      </c>
      <c r="C318" s="331" t="s">
        <v>22</v>
      </c>
      <c r="D318" s="681" t="s">
        <v>648</v>
      </c>
      <c r="E318" s="317">
        <v>600</v>
      </c>
      <c r="F318" s="697">
        <f>F319</f>
        <v>20856</v>
      </c>
      <c r="G318" s="643"/>
      <c r="H318" s="697">
        <f t="shared" si="62"/>
        <v>10102.4</v>
      </c>
      <c r="I318" s="643"/>
      <c r="J318" s="667">
        <f t="shared" si="62"/>
        <v>10466</v>
      </c>
      <c r="K318" s="643"/>
      <c r="L318" s="373"/>
      <c r="N318" s="373"/>
      <c r="O318" s="373"/>
    </row>
    <row r="319" spans="1:15" s="371" customFormat="1" x14ac:dyDescent="0.25">
      <c r="A319" s="537" t="s">
        <v>59</v>
      </c>
      <c r="B319" s="580" t="s">
        <v>47</v>
      </c>
      <c r="C319" s="331" t="s">
        <v>22</v>
      </c>
      <c r="D319" s="681" t="s">
        <v>648</v>
      </c>
      <c r="E319" s="317">
        <v>610</v>
      </c>
      <c r="F319" s="697">
        <f>'ведом. 2026-2028'!AD220</f>
        <v>20856</v>
      </c>
      <c r="G319" s="643"/>
      <c r="H319" s="697">
        <f>'ведом. 2026-2028'!AE220</f>
        <v>10102.4</v>
      </c>
      <c r="I319" s="643"/>
      <c r="J319" s="667">
        <f>'ведом. 2026-2028'!AF220</f>
        <v>10466</v>
      </c>
      <c r="K319" s="643"/>
      <c r="L319" s="373"/>
      <c r="N319" s="373"/>
      <c r="O319" s="373"/>
    </row>
    <row r="320" spans="1:15" s="124" customFormat="1" x14ac:dyDescent="0.25">
      <c r="A320" s="432" t="s">
        <v>46</v>
      </c>
      <c r="B320" s="581" t="s">
        <v>47</v>
      </c>
      <c r="C320" s="570" t="s">
        <v>22</v>
      </c>
      <c r="D320" s="676" t="s">
        <v>330</v>
      </c>
      <c r="E320" s="444"/>
      <c r="F320" s="697">
        <f>F321</f>
        <v>88512</v>
      </c>
      <c r="G320" s="643"/>
      <c r="H320" s="697">
        <f>H321</f>
        <v>55697.1</v>
      </c>
      <c r="I320" s="643"/>
      <c r="J320" s="667">
        <f>J321</f>
        <v>57218.9</v>
      </c>
      <c r="K320" s="643"/>
      <c r="L320" s="140"/>
      <c r="N320" s="140"/>
      <c r="O320" s="140"/>
    </row>
    <row r="321" spans="1:15" s="124" customFormat="1" ht="27.75" customHeight="1" x14ac:dyDescent="0.25">
      <c r="A321" s="432" t="s">
        <v>184</v>
      </c>
      <c r="B321" s="581" t="s">
        <v>47</v>
      </c>
      <c r="C321" s="570" t="s">
        <v>22</v>
      </c>
      <c r="D321" s="676" t="s">
        <v>331</v>
      </c>
      <c r="E321" s="368"/>
      <c r="F321" s="697">
        <f>F322</f>
        <v>88512</v>
      </c>
      <c r="G321" s="643"/>
      <c r="H321" s="697">
        <f>H322</f>
        <v>55697.1</v>
      </c>
      <c r="I321" s="643"/>
      <c r="J321" s="667">
        <f>J322</f>
        <v>57218.9</v>
      </c>
      <c r="K321" s="643"/>
      <c r="L321" s="140"/>
      <c r="N321" s="140"/>
      <c r="O321" s="140"/>
    </row>
    <row r="322" spans="1:15" s="124" customFormat="1" ht="31.5" x14ac:dyDescent="0.25">
      <c r="A322" s="415" t="s">
        <v>643</v>
      </c>
      <c r="B322" s="581" t="s">
        <v>47</v>
      </c>
      <c r="C322" s="570" t="s">
        <v>22</v>
      </c>
      <c r="D322" s="681" t="s">
        <v>642</v>
      </c>
      <c r="E322" s="368"/>
      <c r="F322" s="697">
        <f>F323</f>
        <v>88512</v>
      </c>
      <c r="G322" s="643"/>
      <c r="H322" s="697">
        <f>H323</f>
        <v>55697.1</v>
      </c>
      <c r="I322" s="643"/>
      <c r="J322" s="667">
        <f>J323</f>
        <v>57218.9</v>
      </c>
      <c r="K322" s="643"/>
      <c r="L322" s="140"/>
      <c r="N322" s="140"/>
      <c r="O322" s="140"/>
    </row>
    <row r="323" spans="1:15" s="124" customFormat="1" ht="29.25" customHeight="1" x14ac:dyDescent="0.25">
      <c r="A323" s="537" t="s">
        <v>58</v>
      </c>
      <c r="B323" s="581" t="s">
        <v>47</v>
      </c>
      <c r="C323" s="570" t="s">
        <v>22</v>
      </c>
      <c r="D323" s="681" t="s">
        <v>642</v>
      </c>
      <c r="E323" s="368">
        <v>600</v>
      </c>
      <c r="F323" s="697">
        <f>F324</f>
        <v>88512</v>
      </c>
      <c r="G323" s="643"/>
      <c r="H323" s="697">
        <f>H324</f>
        <v>55697.1</v>
      </c>
      <c r="I323" s="643"/>
      <c r="J323" s="667">
        <f>J324</f>
        <v>57218.9</v>
      </c>
      <c r="K323" s="643"/>
      <c r="L323" s="140"/>
      <c r="N323" s="140"/>
      <c r="O323" s="140"/>
    </row>
    <row r="324" spans="1:15" s="124" customFormat="1" x14ac:dyDescent="0.25">
      <c r="A324" s="537" t="s">
        <v>59</v>
      </c>
      <c r="B324" s="581" t="s">
        <v>47</v>
      </c>
      <c r="C324" s="570" t="s">
        <v>22</v>
      </c>
      <c r="D324" s="681" t="s">
        <v>642</v>
      </c>
      <c r="E324" s="368">
        <v>610</v>
      </c>
      <c r="F324" s="697">
        <f>'ведом. 2026-2028'!AD225</f>
        <v>88512</v>
      </c>
      <c r="G324" s="643"/>
      <c r="H324" s="697">
        <f>'ведом. 2026-2028'!AE225</f>
        <v>55697.1</v>
      </c>
      <c r="I324" s="643"/>
      <c r="J324" s="667">
        <f>'ведом. 2026-2028'!AF225</f>
        <v>57218.9</v>
      </c>
      <c r="K324" s="643"/>
      <c r="L324" s="140"/>
      <c r="N324" s="140"/>
      <c r="O324" s="140"/>
    </row>
    <row r="325" spans="1:15" s="153" customFormat="1" x14ac:dyDescent="0.25">
      <c r="A325" s="407" t="s">
        <v>700</v>
      </c>
      <c r="B325" s="581" t="s">
        <v>47</v>
      </c>
      <c r="C325" s="570" t="s">
        <v>22</v>
      </c>
      <c r="D325" s="681" t="s">
        <v>695</v>
      </c>
      <c r="E325" s="317"/>
      <c r="F325" s="697">
        <f>F326</f>
        <v>9880</v>
      </c>
      <c r="G325" s="643"/>
      <c r="H325" s="697">
        <f>H326</f>
        <v>7761.5</v>
      </c>
      <c r="I325" s="643"/>
      <c r="J325" s="667">
        <f>J326</f>
        <v>0</v>
      </c>
      <c r="K325" s="643"/>
      <c r="L325" s="140"/>
      <c r="N325" s="140"/>
      <c r="O325" s="140"/>
    </row>
    <row r="326" spans="1:15" s="153" customFormat="1" ht="31.5" x14ac:dyDescent="0.25">
      <c r="A326" s="337" t="s">
        <v>517</v>
      </c>
      <c r="B326" s="581" t="s">
        <v>47</v>
      </c>
      <c r="C326" s="570" t="s">
        <v>22</v>
      </c>
      <c r="D326" s="681" t="s">
        <v>696</v>
      </c>
      <c r="E326" s="331"/>
      <c r="F326" s="697">
        <f>F327</f>
        <v>9880</v>
      </c>
      <c r="G326" s="643"/>
      <c r="H326" s="697">
        <f t="shared" ref="H326:J327" si="65">H327</f>
        <v>7761.5</v>
      </c>
      <c r="I326" s="643"/>
      <c r="J326" s="667">
        <f t="shared" si="65"/>
        <v>0</v>
      </c>
      <c r="K326" s="643"/>
      <c r="L326" s="140"/>
      <c r="N326" s="140"/>
      <c r="O326" s="140"/>
    </row>
    <row r="327" spans="1:15" s="153" customFormat="1" ht="31.5" x14ac:dyDescent="0.25">
      <c r="A327" s="337" t="s">
        <v>699</v>
      </c>
      <c r="B327" s="581" t="s">
        <v>47</v>
      </c>
      <c r="C327" s="570" t="s">
        <v>22</v>
      </c>
      <c r="D327" s="681" t="s">
        <v>697</v>
      </c>
      <c r="E327" s="317"/>
      <c r="F327" s="697">
        <f>F328</f>
        <v>9880</v>
      </c>
      <c r="G327" s="643"/>
      <c r="H327" s="697">
        <f t="shared" si="65"/>
        <v>7761.5</v>
      </c>
      <c r="I327" s="643"/>
      <c r="J327" s="667">
        <f t="shared" si="65"/>
        <v>0</v>
      </c>
      <c r="K327" s="643"/>
      <c r="L327" s="140"/>
      <c r="N327" s="140"/>
      <c r="O327" s="140"/>
    </row>
    <row r="328" spans="1:15" s="153" customFormat="1" x14ac:dyDescent="0.25">
      <c r="A328" s="337" t="s">
        <v>421</v>
      </c>
      <c r="B328" s="581" t="s">
        <v>47</v>
      </c>
      <c r="C328" s="570" t="s">
        <v>22</v>
      </c>
      <c r="D328" s="681" t="s">
        <v>707</v>
      </c>
      <c r="E328" s="322"/>
      <c r="F328" s="697">
        <f>F329</f>
        <v>9880</v>
      </c>
      <c r="G328" s="643"/>
      <c r="H328" s="697">
        <f>H329</f>
        <v>7761.5</v>
      </c>
      <c r="I328" s="643"/>
      <c r="J328" s="667">
        <f>J329</f>
        <v>0</v>
      </c>
      <c r="K328" s="643"/>
      <c r="L328" s="140"/>
      <c r="N328" s="140"/>
      <c r="O328" s="140"/>
    </row>
    <row r="329" spans="1:15" s="153" customFormat="1" x14ac:dyDescent="0.25">
      <c r="A329" s="337" t="s">
        <v>117</v>
      </c>
      <c r="B329" s="581" t="s">
        <v>47</v>
      </c>
      <c r="C329" s="570" t="s">
        <v>22</v>
      </c>
      <c r="D329" s="681" t="s">
        <v>707</v>
      </c>
      <c r="E329" s="570" t="s">
        <v>36</v>
      </c>
      <c r="F329" s="697">
        <f>F330</f>
        <v>9880</v>
      </c>
      <c r="G329" s="643"/>
      <c r="H329" s="697">
        <f>H330</f>
        <v>7761.5</v>
      </c>
      <c r="I329" s="643"/>
      <c r="J329" s="667">
        <f>J330</f>
        <v>0</v>
      </c>
      <c r="K329" s="643"/>
      <c r="L329" s="140"/>
      <c r="N329" s="140"/>
      <c r="O329" s="140"/>
    </row>
    <row r="330" spans="1:15" s="153" customFormat="1" x14ac:dyDescent="0.25">
      <c r="A330" s="337" t="s">
        <v>50</v>
      </c>
      <c r="B330" s="581" t="s">
        <v>47</v>
      </c>
      <c r="C330" s="570" t="s">
        <v>22</v>
      </c>
      <c r="D330" s="681" t="s">
        <v>707</v>
      </c>
      <c r="E330" s="570" t="s">
        <v>63</v>
      </c>
      <c r="F330" s="697">
        <f>'ведом. 2026-2028'!AD780</f>
        <v>9880</v>
      </c>
      <c r="G330" s="643"/>
      <c r="H330" s="697">
        <f>'ведом. 2026-2028'!AE780</f>
        <v>7761.5</v>
      </c>
      <c r="I330" s="643"/>
      <c r="J330" s="667">
        <f>'ведом. 2026-2028'!AF780</f>
        <v>0</v>
      </c>
      <c r="K330" s="643"/>
      <c r="L330" s="140"/>
      <c r="N330" s="140"/>
      <c r="O330" s="140"/>
    </row>
    <row r="331" spans="1:15" s="124" customFormat="1" x14ac:dyDescent="0.25">
      <c r="A331" s="561" t="s">
        <v>31</v>
      </c>
      <c r="B331" s="566" t="s">
        <v>47</v>
      </c>
      <c r="C331" s="368">
        <v>10</v>
      </c>
      <c r="D331" s="687"/>
      <c r="E331" s="368"/>
      <c r="F331" s="697">
        <f>F332</f>
        <v>3120.1</v>
      </c>
      <c r="G331" s="643"/>
      <c r="H331" s="697">
        <f>H332</f>
        <v>3198.1</v>
      </c>
      <c r="I331" s="643"/>
      <c r="J331" s="667">
        <f>J332</f>
        <v>3313.2</v>
      </c>
      <c r="K331" s="643"/>
      <c r="L331" s="140"/>
      <c r="N331" s="140"/>
      <c r="O331" s="140"/>
    </row>
    <row r="332" spans="1:15" s="124" customFormat="1" x14ac:dyDescent="0.25">
      <c r="A332" s="432" t="s">
        <v>225</v>
      </c>
      <c r="B332" s="363" t="s">
        <v>47</v>
      </c>
      <c r="C332" s="476">
        <v>10</v>
      </c>
      <c r="D332" s="676" t="s">
        <v>226</v>
      </c>
      <c r="E332" s="368"/>
      <c r="F332" s="697">
        <f>F333</f>
        <v>3120.1</v>
      </c>
      <c r="G332" s="643"/>
      <c r="H332" s="697">
        <f>H333</f>
        <v>3198.1</v>
      </c>
      <c r="I332" s="643"/>
      <c r="J332" s="667">
        <f>J333</f>
        <v>3313.2</v>
      </c>
      <c r="K332" s="643"/>
      <c r="L332" s="140"/>
      <c r="N332" s="140"/>
      <c r="O332" s="140"/>
    </row>
    <row r="333" spans="1:15" s="124" customFormat="1" ht="31.5" x14ac:dyDescent="0.25">
      <c r="A333" s="432" t="s">
        <v>228</v>
      </c>
      <c r="B333" s="363" t="s">
        <v>47</v>
      </c>
      <c r="C333" s="476">
        <v>10</v>
      </c>
      <c r="D333" s="676" t="s">
        <v>229</v>
      </c>
      <c r="E333" s="582"/>
      <c r="F333" s="697">
        <f>F334+F342+F338</f>
        <v>3120.1</v>
      </c>
      <c r="G333" s="643"/>
      <c r="H333" s="697">
        <f>H334+H342+H338</f>
        <v>3198.1</v>
      </c>
      <c r="I333" s="643"/>
      <c r="J333" s="667">
        <f>J334+J342+J338</f>
        <v>3313.2</v>
      </c>
      <c r="K333" s="643"/>
      <c r="L333" s="140"/>
      <c r="N333" s="140"/>
      <c r="O333" s="140"/>
    </row>
    <row r="334" spans="1:15" s="153" customFormat="1" x14ac:dyDescent="0.25">
      <c r="A334" s="426" t="s">
        <v>358</v>
      </c>
      <c r="B334" s="363" t="s">
        <v>47</v>
      </c>
      <c r="C334" s="476">
        <v>10</v>
      </c>
      <c r="D334" s="676" t="s">
        <v>359</v>
      </c>
      <c r="E334" s="582"/>
      <c r="F334" s="697">
        <f>F335</f>
        <v>2650</v>
      </c>
      <c r="G334" s="643"/>
      <c r="H334" s="697">
        <f>H335</f>
        <v>2728</v>
      </c>
      <c r="I334" s="643"/>
      <c r="J334" s="667">
        <f>J335</f>
        <v>2843.1</v>
      </c>
      <c r="K334" s="643"/>
      <c r="L334" s="140"/>
      <c r="N334" s="140"/>
      <c r="O334" s="140"/>
    </row>
    <row r="335" spans="1:15" s="153" customFormat="1" x14ac:dyDescent="0.25">
      <c r="A335" s="542" t="s">
        <v>360</v>
      </c>
      <c r="B335" s="363" t="s">
        <v>47</v>
      </c>
      <c r="C335" s="476">
        <v>10</v>
      </c>
      <c r="D335" s="676" t="s">
        <v>361</v>
      </c>
      <c r="E335" s="583"/>
      <c r="F335" s="697">
        <f>F336</f>
        <v>2650</v>
      </c>
      <c r="G335" s="643"/>
      <c r="H335" s="697">
        <f>H336</f>
        <v>2728</v>
      </c>
      <c r="I335" s="643"/>
      <c r="J335" s="667">
        <f>J336</f>
        <v>2843.1</v>
      </c>
      <c r="K335" s="643"/>
      <c r="L335" s="140"/>
      <c r="N335" s="140"/>
      <c r="O335" s="140"/>
    </row>
    <row r="336" spans="1:15" s="153" customFormat="1" x14ac:dyDescent="0.25">
      <c r="A336" s="366" t="s">
        <v>117</v>
      </c>
      <c r="B336" s="363" t="s">
        <v>47</v>
      </c>
      <c r="C336" s="476">
        <v>10</v>
      </c>
      <c r="D336" s="676" t="s">
        <v>361</v>
      </c>
      <c r="E336" s="368">
        <v>200</v>
      </c>
      <c r="F336" s="697">
        <f>F337</f>
        <v>2650</v>
      </c>
      <c r="G336" s="643"/>
      <c r="H336" s="697">
        <f>H337</f>
        <v>2728</v>
      </c>
      <c r="I336" s="643"/>
      <c r="J336" s="667">
        <f>J337</f>
        <v>2843.1</v>
      </c>
      <c r="K336" s="643"/>
      <c r="L336" s="140"/>
      <c r="N336" s="140"/>
      <c r="O336" s="140"/>
    </row>
    <row r="337" spans="1:15" s="153" customFormat="1" x14ac:dyDescent="0.25">
      <c r="A337" s="366" t="s">
        <v>50</v>
      </c>
      <c r="B337" s="363" t="s">
        <v>47</v>
      </c>
      <c r="C337" s="476">
        <v>10</v>
      </c>
      <c r="D337" s="676" t="s">
        <v>361</v>
      </c>
      <c r="E337" s="368">
        <v>240</v>
      </c>
      <c r="F337" s="697">
        <f>'ведом. 2026-2028'!AD232</f>
        <v>2650</v>
      </c>
      <c r="G337" s="643"/>
      <c r="H337" s="697">
        <f>'ведом. 2026-2028'!AE232</f>
        <v>2728</v>
      </c>
      <c r="I337" s="643"/>
      <c r="J337" s="667">
        <f>'ведом. 2026-2028'!AF232</f>
        <v>2843.1</v>
      </c>
      <c r="K337" s="643"/>
      <c r="L337" s="140"/>
      <c r="N337" s="140"/>
      <c r="O337" s="140"/>
    </row>
    <row r="338" spans="1:15" s="153" customFormat="1" x14ac:dyDescent="0.25">
      <c r="A338" s="426" t="s">
        <v>376</v>
      </c>
      <c r="B338" s="363" t="s">
        <v>47</v>
      </c>
      <c r="C338" s="476">
        <v>10</v>
      </c>
      <c r="D338" s="676" t="s">
        <v>377</v>
      </c>
      <c r="E338" s="368"/>
      <c r="F338" s="697">
        <f>F339</f>
        <v>170.1</v>
      </c>
      <c r="G338" s="643"/>
      <c r="H338" s="697">
        <f>H339</f>
        <v>170.1</v>
      </c>
      <c r="I338" s="643"/>
      <c r="J338" s="667">
        <f>J339</f>
        <v>170.1</v>
      </c>
      <c r="K338" s="643"/>
      <c r="L338" s="140"/>
      <c r="N338" s="140"/>
      <c r="O338" s="140"/>
    </row>
    <row r="339" spans="1:15" s="153" customFormat="1" x14ac:dyDescent="0.25">
      <c r="A339" s="542" t="s">
        <v>378</v>
      </c>
      <c r="B339" s="363" t="s">
        <v>47</v>
      </c>
      <c r="C339" s="476">
        <v>10</v>
      </c>
      <c r="D339" s="676" t="s">
        <v>379</v>
      </c>
      <c r="E339" s="368"/>
      <c r="F339" s="697">
        <f>F340</f>
        <v>170.1</v>
      </c>
      <c r="G339" s="643"/>
      <c r="H339" s="697">
        <f>H340</f>
        <v>170.1</v>
      </c>
      <c r="I339" s="643"/>
      <c r="J339" s="667">
        <f>J340</f>
        <v>170.1</v>
      </c>
      <c r="K339" s="643"/>
      <c r="L339" s="140"/>
      <c r="N339" s="140"/>
      <c r="O339" s="140"/>
    </row>
    <row r="340" spans="1:15" s="153" customFormat="1" x14ac:dyDescent="0.25">
      <c r="A340" s="366" t="s">
        <v>117</v>
      </c>
      <c r="B340" s="363" t="s">
        <v>47</v>
      </c>
      <c r="C340" s="476">
        <v>10</v>
      </c>
      <c r="D340" s="676" t="s">
        <v>379</v>
      </c>
      <c r="E340" s="368">
        <v>200</v>
      </c>
      <c r="F340" s="697">
        <f>F341</f>
        <v>170.1</v>
      </c>
      <c r="G340" s="643"/>
      <c r="H340" s="697">
        <f>H341</f>
        <v>170.1</v>
      </c>
      <c r="I340" s="643"/>
      <c r="J340" s="667">
        <f>J341</f>
        <v>170.1</v>
      </c>
      <c r="K340" s="643"/>
      <c r="L340" s="140"/>
      <c r="N340" s="140"/>
      <c r="O340" s="140"/>
    </row>
    <row r="341" spans="1:15" s="153" customFormat="1" x14ac:dyDescent="0.25">
      <c r="A341" s="366" t="s">
        <v>50</v>
      </c>
      <c r="B341" s="363" t="s">
        <v>47</v>
      </c>
      <c r="C341" s="476">
        <v>10</v>
      </c>
      <c r="D341" s="676" t="s">
        <v>379</v>
      </c>
      <c r="E341" s="368">
        <v>240</v>
      </c>
      <c r="F341" s="697">
        <f>'ведом. 2026-2028'!AD236</f>
        <v>170.1</v>
      </c>
      <c r="G341" s="643"/>
      <c r="H341" s="697">
        <f>'ведом. 2026-2028'!AE236</f>
        <v>170.1</v>
      </c>
      <c r="I341" s="643"/>
      <c r="J341" s="667">
        <f>'ведом. 2026-2028'!AF236</f>
        <v>170.1</v>
      </c>
      <c r="K341" s="643"/>
      <c r="L341" s="140"/>
      <c r="N341" s="140"/>
      <c r="O341" s="140"/>
    </row>
    <row r="342" spans="1:15" s="153" customFormat="1" x14ac:dyDescent="0.25">
      <c r="A342" s="426" t="s">
        <v>362</v>
      </c>
      <c r="B342" s="363" t="s">
        <v>47</v>
      </c>
      <c r="C342" s="476">
        <v>10</v>
      </c>
      <c r="D342" s="676" t="s">
        <v>363</v>
      </c>
      <c r="E342" s="368"/>
      <c r="F342" s="697">
        <f>F343</f>
        <v>300</v>
      </c>
      <c r="G342" s="643"/>
      <c r="H342" s="697">
        <f>H343</f>
        <v>300</v>
      </c>
      <c r="I342" s="643"/>
      <c r="J342" s="667">
        <f>J343</f>
        <v>300</v>
      </c>
      <c r="K342" s="643"/>
      <c r="L342" s="140"/>
      <c r="N342" s="140"/>
      <c r="O342" s="140"/>
    </row>
    <row r="343" spans="1:15" s="153" customFormat="1" x14ac:dyDescent="0.25">
      <c r="A343" s="542" t="s">
        <v>364</v>
      </c>
      <c r="B343" s="363" t="s">
        <v>47</v>
      </c>
      <c r="C343" s="476">
        <v>10</v>
      </c>
      <c r="D343" s="676" t="s">
        <v>365</v>
      </c>
      <c r="E343" s="368"/>
      <c r="F343" s="697">
        <f>F344</f>
        <v>300</v>
      </c>
      <c r="G343" s="643"/>
      <c r="H343" s="697">
        <f>H344</f>
        <v>300</v>
      </c>
      <c r="I343" s="643"/>
      <c r="J343" s="667">
        <f>J344</f>
        <v>300</v>
      </c>
      <c r="K343" s="643"/>
      <c r="L343" s="140"/>
      <c r="N343" s="140"/>
      <c r="O343" s="140"/>
    </row>
    <row r="344" spans="1:15" s="153" customFormat="1" x14ac:dyDescent="0.25">
      <c r="A344" s="366" t="s">
        <v>117</v>
      </c>
      <c r="B344" s="363" t="s">
        <v>47</v>
      </c>
      <c r="C344" s="476">
        <v>10</v>
      </c>
      <c r="D344" s="676" t="s">
        <v>365</v>
      </c>
      <c r="E344" s="368">
        <v>200</v>
      </c>
      <c r="F344" s="697">
        <f>F345</f>
        <v>300</v>
      </c>
      <c r="G344" s="643"/>
      <c r="H344" s="697">
        <f>H345</f>
        <v>300</v>
      </c>
      <c r="I344" s="643"/>
      <c r="J344" s="667">
        <f>J345</f>
        <v>300</v>
      </c>
      <c r="K344" s="643"/>
      <c r="L344" s="140"/>
      <c r="N344" s="140"/>
      <c r="O344" s="140"/>
    </row>
    <row r="345" spans="1:15" s="153" customFormat="1" x14ac:dyDescent="0.25">
      <c r="A345" s="366" t="s">
        <v>50</v>
      </c>
      <c r="B345" s="363" t="s">
        <v>47</v>
      </c>
      <c r="C345" s="476">
        <v>10</v>
      </c>
      <c r="D345" s="676" t="s">
        <v>365</v>
      </c>
      <c r="E345" s="368">
        <v>240</v>
      </c>
      <c r="F345" s="697">
        <f>'ведом. 2026-2028'!AD240</f>
        <v>300</v>
      </c>
      <c r="G345" s="643"/>
      <c r="H345" s="697">
        <f>'ведом. 2026-2028'!AE240</f>
        <v>300</v>
      </c>
      <c r="I345" s="643"/>
      <c r="J345" s="667">
        <f>'ведом. 2026-2028'!AF240</f>
        <v>300</v>
      </c>
      <c r="K345" s="643"/>
      <c r="L345" s="140"/>
      <c r="N345" s="140"/>
      <c r="O345" s="140"/>
    </row>
    <row r="346" spans="1:15" s="135" customFormat="1" x14ac:dyDescent="0.25">
      <c r="A346" s="537" t="s">
        <v>49</v>
      </c>
      <c r="B346" s="566" t="s">
        <v>47</v>
      </c>
      <c r="C346" s="368">
        <v>12</v>
      </c>
      <c r="D346" s="435"/>
      <c r="E346" s="444"/>
      <c r="F346" s="697">
        <f>F347</f>
        <v>1091.7</v>
      </c>
      <c r="G346" s="643">
        <f t="shared" ref="G346:K346" si="66">G347</f>
        <v>484</v>
      </c>
      <c r="H346" s="697">
        <f t="shared" si="66"/>
        <v>1091.7</v>
      </c>
      <c r="I346" s="643">
        <f t="shared" si="66"/>
        <v>484</v>
      </c>
      <c r="J346" s="667">
        <f t="shared" si="66"/>
        <v>1091.7</v>
      </c>
      <c r="K346" s="643">
        <f t="shared" si="66"/>
        <v>484</v>
      </c>
      <c r="L346" s="140"/>
      <c r="N346" s="140"/>
      <c r="O346" s="140"/>
    </row>
    <row r="347" spans="1:15" s="135" customFormat="1" ht="18.75" customHeight="1" x14ac:dyDescent="0.25">
      <c r="A347" s="432" t="s">
        <v>154</v>
      </c>
      <c r="B347" s="566" t="s">
        <v>47</v>
      </c>
      <c r="C347" s="368">
        <v>12</v>
      </c>
      <c r="D347" s="435" t="s">
        <v>99</v>
      </c>
      <c r="E347" s="368"/>
      <c r="F347" s="697">
        <f t="shared" ref="F347:K348" si="67">F348</f>
        <v>1091.7</v>
      </c>
      <c r="G347" s="643">
        <f t="shared" si="67"/>
        <v>484</v>
      </c>
      <c r="H347" s="697">
        <f t="shared" si="67"/>
        <v>1091.7</v>
      </c>
      <c r="I347" s="643">
        <f t="shared" si="67"/>
        <v>484</v>
      </c>
      <c r="J347" s="667">
        <f t="shared" si="67"/>
        <v>1091.7</v>
      </c>
      <c r="K347" s="643">
        <f t="shared" si="67"/>
        <v>484</v>
      </c>
      <c r="L347" s="140"/>
      <c r="N347" s="140"/>
      <c r="O347" s="140"/>
    </row>
    <row r="348" spans="1:15" s="135" customFormat="1" x14ac:dyDescent="0.25">
      <c r="A348" s="432" t="s">
        <v>155</v>
      </c>
      <c r="B348" s="566" t="s">
        <v>47</v>
      </c>
      <c r="C348" s="368">
        <v>12</v>
      </c>
      <c r="D348" s="435" t="s">
        <v>103</v>
      </c>
      <c r="E348" s="368"/>
      <c r="F348" s="697">
        <f t="shared" si="67"/>
        <v>1091.7</v>
      </c>
      <c r="G348" s="643">
        <f t="shared" si="67"/>
        <v>484</v>
      </c>
      <c r="H348" s="697">
        <f t="shared" si="67"/>
        <v>1091.7</v>
      </c>
      <c r="I348" s="643">
        <f t="shared" si="67"/>
        <v>484</v>
      </c>
      <c r="J348" s="667">
        <f t="shared" si="67"/>
        <v>1091.7</v>
      </c>
      <c r="K348" s="643">
        <f t="shared" si="67"/>
        <v>484</v>
      </c>
      <c r="L348" s="140"/>
      <c r="N348" s="140"/>
      <c r="O348" s="140"/>
    </row>
    <row r="349" spans="1:15" s="124" customFormat="1" x14ac:dyDescent="0.25">
      <c r="A349" s="539" t="s">
        <v>505</v>
      </c>
      <c r="B349" s="566" t="s">
        <v>47</v>
      </c>
      <c r="C349" s="368">
        <v>12</v>
      </c>
      <c r="D349" s="435" t="s">
        <v>324</v>
      </c>
      <c r="E349" s="570"/>
      <c r="F349" s="697">
        <f t="shared" ref="F349:K349" si="68">F350+F353</f>
        <v>1091.7</v>
      </c>
      <c r="G349" s="643">
        <f t="shared" si="68"/>
        <v>484</v>
      </c>
      <c r="H349" s="697">
        <f t="shared" si="68"/>
        <v>1091.7</v>
      </c>
      <c r="I349" s="643">
        <f t="shared" si="68"/>
        <v>484</v>
      </c>
      <c r="J349" s="667">
        <f t="shared" si="68"/>
        <v>1091.7</v>
      </c>
      <c r="K349" s="643">
        <f t="shared" si="68"/>
        <v>484</v>
      </c>
      <c r="L349" s="140"/>
      <c r="N349" s="140"/>
      <c r="O349" s="140"/>
    </row>
    <row r="350" spans="1:15" s="124" customFormat="1" x14ac:dyDescent="0.25">
      <c r="A350" s="538" t="s">
        <v>238</v>
      </c>
      <c r="B350" s="566" t="s">
        <v>47</v>
      </c>
      <c r="C350" s="368">
        <v>12</v>
      </c>
      <c r="D350" s="676" t="s">
        <v>323</v>
      </c>
      <c r="E350" s="444"/>
      <c r="F350" s="697">
        <f>F351</f>
        <v>607.70000000000005</v>
      </c>
      <c r="G350" s="643"/>
      <c r="H350" s="697">
        <f>H351</f>
        <v>607.70000000000005</v>
      </c>
      <c r="I350" s="643"/>
      <c r="J350" s="667">
        <f>J351</f>
        <v>607.70000000000005</v>
      </c>
      <c r="K350" s="643"/>
      <c r="L350" s="140"/>
      <c r="N350" s="140"/>
      <c r="O350" s="140"/>
    </row>
    <row r="351" spans="1:15" s="124" customFormat="1" x14ac:dyDescent="0.25">
      <c r="A351" s="537" t="s">
        <v>117</v>
      </c>
      <c r="B351" s="566" t="s">
        <v>47</v>
      </c>
      <c r="C351" s="368">
        <v>12</v>
      </c>
      <c r="D351" s="676" t="s">
        <v>323</v>
      </c>
      <c r="E351" s="368">
        <v>200</v>
      </c>
      <c r="F351" s="697">
        <f>F352</f>
        <v>607.70000000000005</v>
      </c>
      <c r="G351" s="643"/>
      <c r="H351" s="697">
        <f>H352</f>
        <v>607.70000000000005</v>
      </c>
      <c r="I351" s="643"/>
      <c r="J351" s="667">
        <f>J352</f>
        <v>607.70000000000005</v>
      </c>
      <c r="K351" s="643"/>
      <c r="L351" s="140"/>
      <c r="N351" s="140"/>
      <c r="O351" s="140"/>
    </row>
    <row r="352" spans="1:15" s="124" customFormat="1" x14ac:dyDescent="0.25">
      <c r="A352" s="537" t="s">
        <v>50</v>
      </c>
      <c r="B352" s="566" t="s">
        <v>47</v>
      </c>
      <c r="C352" s="368">
        <v>12</v>
      </c>
      <c r="D352" s="676" t="s">
        <v>323</v>
      </c>
      <c r="E352" s="368">
        <v>240</v>
      </c>
      <c r="F352" s="697">
        <f>'ведом. 2026-2028'!AD247</f>
        <v>607.70000000000005</v>
      </c>
      <c r="G352" s="643"/>
      <c r="H352" s="697">
        <f>'ведом. 2026-2028'!AE247</f>
        <v>607.70000000000005</v>
      </c>
      <c r="I352" s="643"/>
      <c r="J352" s="667">
        <f>'ведом. 2026-2028'!AF247</f>
        <v>607.70000000000005</v>
      </c>
      <c r="K352" s="643"/>
      <c r="L352" s="140"/>
      <c r="N352" s="140"/>
      <c r="O352" s="140"/>
    </row>
    <row r="353" spans="1:15" s="153" customFormat="1" ht="45.75" customHeight="1" x14ac:dyDescent="0.25">
      <c r="A353" s="366" t="s">
        <v>346</v>
      </c>
      <c r="B353" s="566" t="s">
        <v>47</v>
      </c>
      <c r="C353" s="368">
        <v>12</v>
      </c>
      <c r="D353" s="435" t="s">
        <v>345</v>
      </c>
      <c r="E353" s="368"/>
      <c r="F353" s="697">
        <f t="shared" ref="F353:K354" si="69">F354</f>
        <v>484</v>
      </c>
      <c r="G353" s="643">
        <f t="shared" si="69"/>
        <v>484</v>
      </c>
      <c r="H353" s="697">
        <f t="shared" si="69"/>
        <v>484</v>
      </c>
      <c r="I353" s="643">
        <f>I354</f>
        <v>484</v>
      </c>
      <c r="J353" s="667">
        <f t="shared" si="69"/>
        <v>484</v>
      </c>
      <c r="K353" s="643">
        <f t="shared" si="69"/>
        <v>484</v>
      </c>
      <c r="L353" s="140"/>
      <c r="N353" s="140"/>
      <c r="O353" s="140"/>
    </row>
    <row r="354" spans="1:15" s="153" customFormat="1" x14ac:dyDescent="0.25">
      <c r="A354" s="366" t="s">
        <v>117</v>
      </c>
      <c r="B354" s="566" t="s">
        <v>47</v>
      </c>
      <c r="C354" s="368">
        <v>12</v>
      </c>
      <c r="D354" s="435" t="s">
        <v>345</v>
      </c>
      <c r="E354" s="368">
        <v>200</v>
      </c>
      <c r="F354" s="697">
        <f t="shared" si="69"/>
        <v>484</v>
      </c>
      <c r="G354" s="643">
        <f t="shared" si="69"/>
        <v>484</v>
      </c>
      <c r="H354" s="697">
        <f t="shared" si="69"/>
        <v>484</v>
      </c>
      <c r="I354" s="643">
        <f>I355</f>
        <v>484</v>
      </c>
      <c r="J354" s="667">
        <f t="shared" si="69"/>
        <v>484</v>
      </c>
      <c r="K354" s="643">
        <f t="shared" si="69"/>
        <v>484</v>
      </c>
      <c r="L354" s="140"/>
      <c r="N354" s="140"/>
      <c r="O354" s="140"/>
    </row>
    <row r="355" spans="1:15" s="153" customFormat="1" x14ac:dyDescent="0.25">
      <c r="A355" s="366" t="s">
        <v>50</v>
      </c>
      <c r="B355" s="566" t="s">
        <v>47</v>
      </c>
      <c r="C355" s="368">
        <v>12</v>
      </c>
      <c r="D355" s="435" t="s">
        <v>345</v>
      </c>
      <c r="E355" s="368">
        <v>240</v>
      </c>
      <c r="F355" s="697">
        <f>'ведом. 2026-2028'!AD250</f>
        <v>484</v>
      </c>
      <c r="G355" s="643">
        <f>F355</f>
        <v>484</v>
      </c>
      <c r="H355" s="697">
        <f>'ведом. 2026-2028'!AE250</f>
        <v>484</v>
      </c>
      <c r="I355" s="643">
        <f>H355</f>
        <v>484</v>
      </c>
      <c r="J355" s="667">
        <f>'ведом. 2026-2028'!AF250</f>
        <v>484</v>
      </c>
      <c r="K355" s="643">
        <f>J355</f>
        <v>484</v>
      </c>
      <c r="L355" s="140"/>
      <c r="N355" s="140"/>
      <c r="O355" s="140"/>
    </row>
    <row r="356" spans="1:15" s="124" customFormat="1" x14ac:dyDescent="0.25">
      <c r="A356" s="557" t="s">
        <v>3</v>
      </c>
      <c r="B356" s="572" t="s">
        <v>5</v>
      </c>
      <c r="C356" s="158"/>
      <c r="D356" s="685"/>
      <c r="E356" s="158"/>
      <c r="F356" s="698">
        <f t="shared" ref="F356:K356" si="70">F357+F416+F502+F364</f>
        <v>1783659.1999999997</v>
      </c>
      <c r="G356" s="644">
        <f t="shared" si="70"/>
        <v>961752.1</v>
      </c>
      <c r="H356" s="698">
        <f t="shared" si="70"/>
        <v>1453163.4</v>
      </c>
      <c r="I356" s="644">
        <f t="shared" si="70"/>
        <v>790552</v>
      </c>
      <c r="J356" s="668">
        <f t="shared" si="70"/>
        <v>976318.4</v>
      </c>
      <c r="K356" s="644">
        <f t="shared" si="70"/>
        <v>395238.3</v>
      </c>
      <c r="L356" s="140"/>
      <c r="N356" s="140"/>
      <c r="O356" s="140"/>
    </row>
    <row r="357" spans="1:15" s="124" customFormat="1" x14ac:dyDescent="0.25">
      <c r="A357" s="537" t="s">
        <v>67</v>
      </c>
      <c r="B357" s="566" t="s">
        <v>5</v>
      </c>
      <c r="C357" s="368" t="s">
        <v>28</v>
      </c>
      <c r="D357" s="435"/>
      <c r="E357" s="158"/>
      <c r="F357" s="697">
        <f t="shared" ref="F357:F362" si="71">F358</f>
        <v>13801</v>
      </c>
      <c r="G357" s="643"/>
      <c r="H357" s="697">
        <f t="shared" ref="H357:J357" si="72">H358</f>
        <v>0</v>
      </c>
      <c r="I357" s="643"/>
      <c r="J357" s="667">
        <f t="shared" si="72"/>
        <v>0</v>
      </c>
      <c r="K357" s="643"/>
      <c r="L357" s="140"/>
      <c r="N357" s="140"/>
      <c r="O357" s="140"/>
    </row>
    <row r="358" spans="1:15" s="124" customFormat="1" x14ac:dyDescent="0.25">
      <c r="A358" s="432" t="s">
        <v>179</v>
      </c>
      <c r="B358" s="566" t="s">
        <v>5</v>
      </c>
      <c r="C358" s="368" t="s">
        <v>28</v>
      </c>
      <c r="D358" s="676" t="s">
        <v>109</v>
      </c>
      <c r="E358" s="158"/>
      <c r="F358" s="697">
        <f t="shared" si="71"/>
        <v>13801</v>
      </c>
      <c r="G358" s="643"/>
      <c r="H358" s="697">
        <f>H359</f>
        <v>0</v>
      </c>
      <c r="I358" s="643"/>
      <c r="J358" s="667">
        <f>J359</f>
        <v>0</v>
      </c>
      <c r="K358" s="643"/>
      <c r="L358" s="140"/>
      <c r="N358" s="140"/>
      <c r="O358" s="140"/>
    </row>
    <row r="359" spans="1:15" s="124" customFormat="1" x14ac:dyDescent="0.25">
      <c r="A359" s="432" t="s">
        <v>507</v>
      </c>
      <c r="B359" s="566" t="s">
        <v>5</v>
      </c>
      <c r="C359" s="368" t="s">
        <v>28</v>
      </c>
      <c r="D359" s="676" t="s">
        <v>110</v>
      </c>
      <c r="E359" s="158"/>
      <c r="F359" s="697">
        <f t="shared" si="71"/>
        <v>13801</v>
      </c>
      <c r="G359" s="643"/>
      <c r="H359" s="697">
        <f>H360</f>
        <v>0</v>
      </c>
      <c r="I359" s="643"/>
      <c r="J359" s="667">
        <f>J360</f>
        <v>0</v>
      </c>
      <c r="K359" s="643"/>
      <c r="L359" s="140"/>
      <c r="N359" s="140"/>
      <c r="O359" s="140"/>
    </row>
    <row r="360" spans="1:15" s="124" customFormat="1" ht="30.75" customHeight="1" x14ac:dyDescent="0.25">
      <c r="A360" s="538" t="s">
        <v>175</v>
      </c>
      <c r="B360" s="566" t="s">
        <v>5</v>
      </c>
      <c r="C360" s="368" t="s">
        <v>28</v>
      </c>
      <c r="D360" s="676" t="s">
        <v>176</v>
      </c>
      <c r="E360" s="158"/>
      <c r="F360" s="697">
        <f t="shared" si="71"/>
        <v>13801</v>
      </c>
      <c r="G360" s="643"/>
      <c r="H360" s="697">
        <f>H361</f>
        <v>0</v>
      </c>
      <c r="I360" s="643"/>
      <c r="J360" s="667">
        <f>J361</f>
        <v>0</v>
      </c>
      <c r="K360" s="643"/>
      <c r="L360" s="140"/>
      <c r="N360" s="140"/>
      <c r="O360" s="140"/>
    </row>
    <row r="361" spans="1:15" s="124" customFormat="1" x14ac:dyDescent="0.25">
      <c r="A361" s="542" t="s">
        <v>417</v>
      </c>
      <c r="B361" s="566" t="s">
        <v>5</v>
      </c>
      <c r="C361" s="368" t="s">
        <v>28</v>
      </c>
      <c r="D361" s="676" t="s">
        <v>372</v>
      </c>
      <c r="E361" s="444"/>
      <c r="F361" s="697">
        <f t="shared" si="71"/>
        <v>13801</v>
      </c>
      <c r="G361" s="643"/>
      <c r="H361" s="697">
        <f>H362</f>
        <v>0</v>
      </c>
      <c r="I361" s="643"/>
      <c r="J361" s="667">
        <f>J362</f>
        <v>0</v>
      </c>
      <c r="K361" s="643"/>
      <c r="L361" s="140"/>
      <c r="N361" s="140"/>
      <c r="O361" s="140"/>
    </row>
    <row r="362" spans="1:15" s="124" customFormat="1" x14ac:dyDescent="0.25">
      <c r="A362" s="366" t="s">
        <v>117</v>
      </c>
      <c r="B362" s="566" t="s">
        <v>5</v>
      </c>
      <c r="C362" s="368" t="s">
        <v>28</v>
      </c>
      <c r="D362" s="676" t="s">
        <v>372</v>
      </c>
      <c r="E362" s="476">
        <v>200</v>
      </c>
      <c r="F362" s="697">
        <f t="shared" si="71"/>
        <v>13801</v>
      </c>
      <c r="G362" s="643"/>
      <c r="H362" s="697">
        <f>H363</f>
        <v>0</v>
      </c>
      <c r="I362" s="643"/>
      <c r="J362" s="667">
        <f>J363</f>
        <v>0</v>
      </c>
      <c r="K362" s="643"/>
      <c r="L362" s="140"/>
      <c r="N362" s="140"/>
      <c r="O362" s="140"/>
    </row>
    <row r="363" spans="1:15" s="124" customFormat="1" x14ac:dyDescent="0.25">
      <c r="A363" s="366" t="s">
        <v>50</v>
      </c>
      <c r="B363" s="566" t="s">
        <v>5</v>
      </c>
      <c r="C363" s="368" t="s">
        <v>28</v>
      </c>
      <c r="D363" s="676" t="s">
        <v>372</v>
      </c>
      <c r="E363" s="476">
        <v>240</v>
      </c>
      <c r="F363" s="697">
        <f>'ведом. 2026-2028'!AD258</f>
        <v>13801</v>
      </c>
      <c r="G363" s="643"/>
      <c r="H363" s="697">
        <f>'ведом. 2026-2028'!AE258</f>
        <v>0</v>
      </c>
      <c r="I363" s="643"/>
      <c r="J363" s="667">
        <f>'ведом. 2026-2028'!AF258</f>
        <v>0</v>
      </c>
      <c r="K363" s="643"/>
      <c r="L363" s="140"/>
      <c r="N363" s="140"/>
      <c r="O363" s="140"/>
    </row>
    <row r="364" spans="1:15" s="124" customFormat="1" x14ac:dyDescent="0.25">
      <c r="A364" s="537" t="s">
        <v>312</v>
      </c>
      <c r="B364" s="566" t="s">
        <v>5</v>
      </c>
      <c r="C364" s="368" t="s">
        <v>29</v>
      </c>
      <c r="D364" s="566"/>
      <c r="E364" s="570"/>
      <c r="F364" s="697">
        <f t="shared" ref="F364:J364" si="73">F365+F410</f>
        <v>763244</v>
      </c>
      <c r="G364" s="643">
        <f t="shared" si="73"/>
        <v>583904.6</v>
      </c>
      <c r="H364" s="697">
        <f t="shared" si="73"/>
        <v>254723.7</v>
      </c>
      <c r="I364" s="643">
        <f t="shared" si="73"/>
        <v>202119.4</v>
      </c>
      <c r="J364" s="667">
        <f t="shared" si="73"/>
        <v>7843</v>
      </c>
      <c r="K364" s="643"/>
      <c r="L364" s="140"/>
      <c r="N364" s="140"/>
      <c r="O364" s="140"/>
    </row>
    <row r="365" spans="1:15" s="153" customFormat="1" x14ac:dyDescent="0.25">
      <c r="A365" s="562" t="s">
        <v>763</v>
      </c>
      <c r="B365" s="584" t="s">
        <v>5</v>
      </c>
      <c r="C365" s="660" t="s">
        <v>29</v>
      </c>
      <c r="D365" s="676" t="s">
        <v>108</v>
      </c>
      <c r="E365" s="585"/>
      <c r="F365" s="697">
        <f>F366+F405</f>
        <v>743644</v>
      </c>
      <c r="G365" s="643">
        <f t="shared" ref="G365:J365" si="74">G366+G405</f>
        <v>583904.6</v>
      </c>
      <c r="H365" s="697">
        <f t="shared" si="74"/>
        <v>254723.7</v>
      </c>
      <c r="I365" s="643">
        <f t="shared" si="74"/>
        <v>202119.4</v>
      </c>
      <c r="J365" s="667">
        <f t="shared" si="74"/>
        <v>7843</v>
      </c>
      <c r="K365" s="643"/>
      <c r="L365" s="140"/>
      <c r="N365" s="140"/>
      <c r="O365" s="140"/>
    </row>
    <row r="366" spans="1:15" s="153" customFormat="1" x14ac:dyDescent="0.25">
      <c r="A366" s="562" t="s">
        <v>506</v>
      </c>
      <c r="B366" s="584" t="s">
        <v>5</v>
      </c>
      <c r="C366" s="660" t="s">
        <v>29</v>
      </c>
      <c r="D366" s="676" t="s">
        <v>375</v>
      </c>
      <c r="E366" s="585"/>
      <c r="F366" s="697">
        <f t="shared" ref="F366:J366" si="75">F367+F391+F401</f>
        <v>722585</v>
      </c>
      <c r="G366" s="643">
        <f t="shared" si="75"/>
        <v>583904.6</v>
      </c>
      <c r="H366" s="697">
        <f t="shared" si="75"/>
        <v>254723.7</v>
      </c>
      <c r="I366" s="643">
        <f t="shared" si="75"/>
        <v>202119.4</v>
      </c>
      <c r="J366" s="667">
        <f t="shared" si="75"/>
        <v>7843</v>
      </c>
      <c r="K366" s="643"/>
      <c r="L366" s="140"/>
      <c r="N366" s="140"/>
      <c r="O366" s="140"/>
    </row>
    <row r="367" spans="1:15" s="153" customFormat="1" ht="29.25" customHeight="1" x14ac:dyDescent="0.25">
      <c r="A367" s="562" t="s">
        <v>423</v>
      </c>
      <c r="B367" s="584" t="s">
        <v>5</v>
      </c>
      <c r="C367" s="660" t="s">
        <v>29</v>
      </c>
      <c r="D367" s="688" t="s">
        <v>422</v>
      </c>
      <c r="E367" s="585"/>
      <c r="F367" s="697">
        <f>F374+F388+F378+F371+F368</f>
        <v>609253.19999999995</v>
      </c>
      <c r="G367" s="643">
        <f t="shared" ref="G367:J367" si="76">G374+G388+G378+G371+G368</f>
        <v>492897.79999999993</v>
      </c>
      <c r="H367" s="697">
        <f t="shared" si="76"/>
        <v>247730.2</v>
      </c>
      <c r="I367" s="643">
        <f t="shared" si="76"/>
        <v>196928</v>
      </c>
      <c r="J367" s="667">
        <f t="shared" si="76"/>
        <v>7015.5</v>
      </c>
      <c r="K367" s="643"/>
      <c r="L367" s="140"/>
      <c r="N367" s="140"/>
      <c r="O367" s="140"/>
    </row>
    <row r="368" spans="1:15" s="371" customFormat="1" ht="31.5" x14ac:dyDescent="0.25">
      <c r="A368" s="337" t="s">
        <v>767</v>
      </c>
      <c r="B368" s="568" t="s">
        <v>5</v>
      </c>
      <c r="C368" s="317" t="s">
        <v>29</v>
      </c>
      <c r="D368" s="689" t="s">
        <v>768</v>
      </c>
      <c r="E368" s="331"/>
      <c r="F368" s="697">
        <f>F369</f>
        <v>6188</v>
      </c>
      <c r="G368" s="643"/>
      <c r="H368" s="697">
        <f t="shared" ref="H368:J369" si="77">H369</f>
        <v>6188</v>
      </c>
      <c r="I368" s="643"/>
      <c r="J368" s="667">
        <f t="shared" si="77"/>
        <v>6188</v>
      </c>
      <c r="K368" s="643"/>
      <c r="L368" s="373"/>
      <c r="N368" s="373"/>
      <c r="O368" s="373"/>
    </row>
    <row r="369" spans="1:15" s="371" customFormat="1" x14ac:dyDescent="0.25">
      <c r="A369" s="337" t="s">
        <v>117</v>
      </c>
      <c r="B369" s="568" t="s">
        <v>5</v>
      </c>
      <c r="C369" s="317" t="s">
        <v>29</v>
      </c>
      <c r="D369" s="689" t="s">
        <v>768</v>
      </c>
      <c r="E369" s="331" t="s">
        <v>36</v>
      </c>
      <c r="F369" s="697">
        <f>F370</f>
        <v>6188</v>
      </c>
      <c r="G369" s="643"/>
      <c r="H369" s="697">
        <f t="shared" si="77"/>
        <v>6188</v>
      </c>
      <c r="I369" s="643"/>
      <c r="J369" s="667">
        <f t="shared" si="77"/>
        <v>6188</v>
      </c>
      <c r="K369" s="643"/>
      <c r="L369" s="373"/>
      <c r="N369" s="373"/>
      <c r="O369" s="373"/>
    </row>
    <row r="370" spans="1:15" s="371" customFormat="1" x14ac:dyDescent="0.25">
      <c r="A370" s="337" t="s">
        <v>50</v>
      </c>
      <c r="B370" s="568" t="s">
        <v>5</v>
      </c>
      <c r="C370" s="317" t="s">
        <v>29</v>
      </c>
      <c r="D370" s="689" t="s">
        <v>768</v>
      </c>
      <c r="E370" s="331" t="s">
        <v>63</v>
      </c>
      <c r="F370" s="697">
        <f>'ведом. 2026-2028'!AD788</f>
        <v>6188</v>
      </c>
      <c r="G370" s="643"/>
      <c r="H370" s="697">
        <f>'ведом. 2026-2028'!AE788</f>
        <v>6188</v>
      </c>
      <c r="I370" s="643"/>
      <c r="J370" s="667">
        <f>'ведом. 2026-2028'!AF788</f>
        <v>6188</v>
      </c>
      <c r="K370" s="643"/>
      <c r="L370" s="373"/>
      <c r="N370" s="373"/>
      <c r="O370" s="373"/>
    </row>
    <row r="371" spans="1:15" s="371" customFormat="1" ht="30" customHeight="1" x14ac:dyDescent="0.25">
      <c r="A371" s="337" t="s">
        <v>758</v>
      </c>
      <c r="B371" s="568" t="s">
        <v>5</v>
      </c>
      <c r="C371" s="317" t="s">
        <v>29</v>
      </c>
      <c r="D371" s="689" t="s">
        <v>757</v>
      </c>
      <c r="E371" s="331"/>
      <c r="F371" s="697">
        <f>F372</f>
        <v>954</v>
      </c>
      <c r="G371" s="643"/>
      <c r="H371" s="697">
        <f t="shared" ref="H371:J372" si="78">H372</f>
        <v>799</v>
      </c>
      <c r="I371" s="643"/>
      <c r="J371" s="667">
        <f t="shared" si="78"/>
        <v>827.5</v>
      </c>
      <c r="K371" s="643"/>
      <c r="L371" s="373"/>
      <c r="N371" s="373"/>
      <c r="O371" s="373"/>
    </row>
    <row r="372" spans="1:15" s="371" customFormat="1" x14ac:dyDescent="0.25">
      <c r="A372" s="337" t="s">
        <v>117</v>
      </c>
      <c r="B372" s="568" t="s">
        <v>5</v>
      </c>
      <c r="C372" s="317" t="s">
        <v>29</v>
      </c>
      <c r="D372" s="689" t="s">
        <v>757</v>
      </c>
      <c r="E372" s="331" t="s">
        <v>36</v>
      </c>
      <c r="F372" s="697">
        <f>F373</f>
        <v>954</v>
      </c>
      <c r="G372" s="643"/>
      <c r="H372" s="697">
        <f t="shared" si="78"/>
        <v>799</v>
      </c>
      <c r="I372" s="643"/>
      <c r="J372" s="667">
        <f t="shared" si="78"/>
        <v>827.5</v>
      </c>
      <c r="K372" s="643"/>
      <c r="L372" s="373"/>
      <c r="N372" s="373"/>
      <c r="O372" s="373"/>
    </row>
    <row r="373" spans="1:15" s="371" customFormat="1" x14ac:dyDescent="0.25">
      <c r="A373" s="337" t="s">
        <v>50</v>
      </c>
      <c r="B373" s="568" t="s">
        <v>5</v>
      </c>
      <c r="C373" s="317" t="s">
        <v>29</v>
      </c>
      <c r="D373" s="689" t="s">
        <v>757</v>
      </c>
      <c r="E373" s="331" t="s">
        <v>63</v>
      </c>
      <c r="F373" s="697">
        <f>'ведом. 2026-2028'!AD791</f>
        <v>954</v>
      </c>
      <c r="G373" s="643"/>
      <c r="H373" s="697">
        <f>'ведом. 2026-2028'!AE791</f>
        <v>799</v>
      </c>
      <c r="I373" s="643"/>
      <c r="J373" s="667">
        <f>'ведом. 2026-2028'!AF791</f>
        <v>827.5</v>
      </c>
      <c r="K373" s="643"/>
      <c r="L373" s="373"/>
      <c r="N373" s="373"/>
      <c r="O373" s="373"/>
    </row>
    <row r="374" spans="1:15" s="153" customFormat="1" x14ac:dyDescent="0.25">
      <c r="A374" s="337" t="s">
        <v>524</v>
      </c>
      <c r="B374" s="584" t="s">
        <v>5</v>
      </c>
      <c r="C374" s="660" t="s">
        <v>29</v>
      </c>
      <c r="D374" s="689" t="s">
        <v>600</v>
      </c>
      <c r="E374" s="585"/>
      <c r="F374" s="697">
        <f>F375</f>
        <v>85557</v>
      </c>
      <c r="G374" s="643">
        <f t="shared" ref="G374:J374" si="79">G375</f>
        <v>69985.600000000006</v>
      </c>
      <c r="H374" s="697">
        <f t="shared" si="79"/>
        <v>0</v>
      </c>
      <c r="I374" s="643"/>
      <c r="J374" s="667">
        <f t="shared" si="79"/>
        <v>0</v>
      </c>
      <c r="K374" s="643"/>
      <c r="L374" s="140"/>
      <c r="N374" s="140"/>
      <c r="O374" s="140"/>
    </row>
    <row r="375" spans="1:15" s="371" customFormat="1" ht="31.5" x14ac:dyDescent="0.25">
      <c r="A375" s="337" t="s">
        <v>656</v>
      </c>
      <c r="B375" s="584" t="s">
        <v>5</v>
      </c>
      <c r="C375" s="660" t="s">
        <v>29</v>
      </c>
      <c r="D375" s="689" t="s">
        <v>655</v>
      </c>
      <c r="E375" s="585"/>
      <c r="F375" s="697">
        <f>F376</f>
        <v>85557</v>
      </c>
      <c r="G375" s="643">
        <f t="shared" ref="G375:J375" si="80">G376</f>
        <v>69985.600000000006</v>
      </c>
      <c r="H375" s="697">
        <f t="shared" si="80"/>
        <v>0</v>
      </c>
      <c r="I375" s="643"/>
      <c r="J375" s="667">
        <f t="shared" si="80"/>
        <v>0</v>
      </c>
      <c r="K375" s="643"/>
      <c r="L375" s="373"/>
      <c r="N375" s="373"/>
      <c r="O375" s="373"/>
    </row>
    <row r="376" spans="1:15" s="153" customFormat="1" x14ac:dyDescent="0.25">
      <c r="A376" s="431" t="s">
        <v>401</v>
      </c>
      <c r="B376" s="584" t="s">
        <v>5</v>
      </c>
      <c r="C376" s="660" t="s">
        <v>29</v>
      </c>
      <c r="D376" s="689" t="s">
        <v>655</v>
      </c>
      <c r="E376" s="570" t="s">
        <v>147</v>
      </c>
      <c r="F376" s="697">
        <f>'ведом. 2026-2028'!AD795</f>
        <v>85557</v>
      </c>
      <c r="G376" s="643">
        <f>G377</f>
        <v>69985.600000000006</v>
      </c>
      <c r="H376" s="697">
        <f>H377</f>
        <v>0</v>
      </c>
      <c r="I376" s="643"/>
      <c r="J376" s="667">
        <f>J377</f>
        <v>0</v>
      </c>
      <c r="K376" s="643"/>
      <c r="L376" s="140"/>
      <c r="N376" s="140"/>
      <c r="O376" s="140"/>
    </row>
    <row r="377" spans="1:15" s="153" customFormat="1" x14ac:dyDescent="0.25">
      <c r="A377" s="337" t="s">
        <v>9</v>
      </c>
      <c r="B377" s="584" t="s">
        <v>5</v>
      </c>
      <c r="C377" s="660" t="s">
        <v>29</v>
      </c>
      <c r="D377" s="689" t="s">
        <v>655</v>
      </c>
      <c r="E377" s="570" t="s">
        <v>148</v>
      </c>
      <c r="F377" s="697">
        <f>'ведом. 2026-2028'!AD795</f>
        <v>85557</v>
      </c>
      <c r="G377" s="643">
        <v>69985.600000000006</v>
      </c>
      <c r="H377" s="697">
        <f>'ведом. 2026-2028'!AE795</f>
        <v>0</v>
      </c>
      <c r="I377" s="643"/>
      <c r="J377" s="667">
        <f>'ведом. 2026-2028'!AF795</f>
        <v>0</v>
      </c>
      <c r="K377" s="643"/>
      <c r="L377" s="140"/>
      <c r="N377" s="140"/>
      <c r="O377" s="140"/>
    </row>
    <row r="378" spans="1:15" s="371" customFormat="1" ht="31.5" x14ac:dyDescent="0.25">
      <c r="A378" s="337" t="s">
        <v>604</v>
      </c>
      <c r="B378" s="568" t="s">
        <v>5</v>
      </c>
      <c r="C378" s="317" t="s">
        <v>29</v>
      </c>
      <c r="D378" s="689" t="s">
        <v>603</v>
      </c>
      <c r="E378" s="331"/>
      <c r="F378" s="697">
        <f>F379+F382+F385</f>
        <v>295713.39999999997</v>
      </c>
      <c r="G378" s="643">
        <f t="shared" ref="G378:J378" si="81">G379+G382+G385</f>
        <v>242264.39999999997</v>
      </c>
      <c r="H378" s="697">
        <f t="shared" si="81"/>
        <v>240743.2</v>
      </c>
      <c r="I378" s="643">
        <f t="shared" si="81"/>
        <v>196928</v>
      </c>
      <c r="J378" s="667">
        <f t="shared" si="81"/>
        <v>0</v>
      </c>
      <c r="K378" s="643"/>
      <c r="L378" s="373"/>
      <c r="M378" s="373"/>
      <c r="N378" s="373"/>
      <c r="O378" s="373"/>
    </row>
    <row r="379" spans="1:15" s="371" customFormat="1" ht="47.25" x14ac:dyDescent="0.25">
      <c r="A379" s="337" t="s">
        <v>653</v>
      </c>
      <c r="B379" s="568" t="s">
        <v>5</v>
      </c>
      <c r="C379" s="317" t="s">
        <v>29</v>
      </c>
      <c r="D379" s="689" t="s">
        <v>651</v>
      </c>
      <c r="E379" s="331"/>
      <c r="F379" s="697">
        <f>F380</f>
        <v>51481.299999999996</v>
      </c>
      <c r="G379" s="643">
        <f>G380</f>
        <v>42111.7</v>
      </c>
      <c r="H379" s="697">
        <f t="shared" ref="H379:J379" si="82">H380</f>
        <v>120122.90000000001</v>
      </c>
      <c r="I379" s="643">
        <f t="shared" si="82"/>
        <v>98260.6</v>
      </c>
      <c r="J379" s="667">
        <f t="shared" si="82"/>
        <v>0</v>
      </c>
      <c r="K379" s="643"/>
      <c r="L379" s="373"/>
      <c r="N379" s="373"/>
      <c r="O379" s="373"/>
    </row>
    <row r="380" spans="1:15" s="371" customFormat="1" x14ac:dyDescent="0.25">
      <c r="A380" s="431" t="s">
        <v>401</v>
      </c>
      <c r="B380" s="568" t="s">
        <v>5</v>
      </c>
      <c r="C380" s="317" t="s">
        <v>29</v>
      </c>
      <c r="D380" s="689" t="s">
        <v>651</v>
      </c>
      <c r="E380" s="331" t="s">
        <v>147</v>
      </c>
      <c r="F380" s="697">
        <f>F381</f>
        <v>51481.299999999996</v>
      </c>
      <c r="G380" s="643">
        <f>G381</f>
        <v>42111.7</v>
      </c>
      <c r="H380" s="697">
        <f t="shared" ref="H380:J380" si="83">H381</f>
        <v>120122.90000000001</v>
      </c>
      <c r="I380" s="643">
        <f t="shared" si="83"/>
        <v>98260.6</v>
      </c>
      <c r="J380" s="667">
        <f t="shared" si="83"/>
        <v>0</v>
      </c>
      <c r="K380" s="643"/>
      <c r="L380" s="373"/>
      <c r="N380" s="373"/>
      <c r="O380" s="373"/>
    </row>
    <row r="381" spans="1:15" s="371" customFormat="1" x14ac:dyDescent="0.25">
      <c r="A381" s="337" t="s">
        <v>9</v>
      </c>
      <c r="B381" s="568" t="s">
        <v>5</v>
      </c>
      <c r="C381" s="317" t="s">
        <v>29</v>
      </c>
      <c r="D381" s="689" t="s">
        <v>651</v>
      </c>
      <c r="E381" s="331" t="s">
        <v>148</v>
      </c>
      <c r="F381" s="697">
        <f>'ведом. 2026-2028'!AD799</f>
        <v>51481.299999999996</v>
      </c>
      <c r="G381" s="643">
        <v>42111.7</v>
      </c>
      <c r="H381" s="697">
        <f>'ведом. 2026-2028'!AE799</f>
        <v>120122.90000000001</v>
      </c>
      <c r="I381" s="643">
        <v>98260.6</v>
      </c>
      <c r="J381" s="667">
        <f>'ведом. 2026-2028'!AF799</f>
        <v>0</v>
      </c>
      <c r="K381" s="643"/>
      <c r="L381" s="373"/>
      <c r="M381" s="373"/>
      <c r="N381" s="373"/>
      <c r="O381" s="373"/>
    </row>
    <row r="382" spans="1:15" s="371" customFormat="1" ht="47.25" x14ac:dyDescent="0.25">
      <c r="A382" s="337" t="s">
        <v>654</v>
      </c>
      <c r="B382" s="568" t="s">
        <v>5</v>
      </c>
      <c r="C382" s="317" t="s">
        <v>29</v>
      </c>
      <c r="D382" s="689" t="s">
        <v>652</v>
      </c>
      <c r="E382" s="331"/>
      <c r="F382" s="697">
        <f>F383</f>
        <v>120620.29999999999</v>
      </c>
      <c r="G382" s="643">
        <f>G383</f>
        <v>98667.4</v>
      </c>
      <c r="H382" s="697">
        <f t="shared" ref="H382:J382" si="84">H383</f>
        <v>120620.29999999999</v>
      </c>
      <c r="I382" s="643">
        <f t="shared" si="84"/>
        <v>98667.4</v>
      </c>
      <c r="J382" s="667">
        <f t="shared" si="84"/>
        <v>0</v>
      </c>
      <c r="K382" s="643"/>
      <c r="L382" s="373"/>
      <c r="N382" s="373"/>
      <c r="O382" s="373"/>
    </row>
    <row r="383" spans="1:15" s="371" customFormat="1" x14ac:dyDescent="0.25">
      <c r="A383" s="431" t="s">
        <v>401</v>
      </c>
      <c r="B383" s="568" t="s">
        <v>5</v>
      </c>
      <c r="C383" s="317" t="s">
        <v>29</v>
      </c>
      <c r="D383" s="689" t="s">
        <v>652</v>
      </c>
      <c r="E383" s="331" t="s">
        <v>147</v>
      </c>
      <c r="F383" s="697">
        <f>F384</f>
        <v>120620.29999999999</v>
      </c>
      <c r="G383" s="643">
        <f>G384</f>
        <v>98667.4</v>
      </c>
      <c r="H383" s="697">
        <f t="shared" ref="H383:J383" si="85">H384</f>
        <v>120620.29999999999</v>
      </c>
      <c r="I383" s="643">
        <f t="shared" si="85"/>
        <v>98667.4</v>
      </c>
      <c r="J383" s="667">
        <f t="shared" si="85"/>
        <v>0</v>
      </c>
      <c r="K383" s="643"/>
      <c r="L383" s="373"/>
      <c r="N383" s="373"/>
      <c r="O383" s="373"/>
    </row>
    <row r="384" spans="1:15" s="371" customFormat="1" x14ac:dyDescent="0.25">
      <c r="A384" s="337" t="s">
        <v>9</v>
      </c>
      <c r="B384" s="568" t="s">
        <v>5</v>
      </c>
      <c r="C384" s="317" t="s">
        <v>29</v>
      </c>
      <c r="D384" s="689" t="s">
        <v>652</v>
      </c>
      <c r="E384" s="331" t="s">
        <v>148</v>
      </c>
      <c r="F384" s="697">
        <f>'ведом. 2026-2028'!AD802</f>
        <v>120620.29999999999</v>
      </c>
      <c r="G384" s="643">
        <v>98667.4</v>
      </c>
      <c r="H384" s="697">
        <f>'ведом. 2026-2028'!AE802</f>
        <v>120620.29999999999</v>
      </c>
      <c r="I384" s="643">
        <v>98667.4</v>
      </c>
      <c r="J384" s="667">
        <f>'ведом. 2026-2028'!AF802</f>
        <v>0</v>
      </c>
      <c r="K384" s="643"/>
      <c r="L384" s="373"/>
      <c r="M384" s="373"/>
      <c r="N384" s="373"/>
      <c r="O384" s="373"/>
    </row>
    <row r="385" spans="1:15" s="371" customFormat="1" ht="47.25" x14ac:dyDescent="0.25">
      <c r="A385" s="337" t="s">
        <v>701</v>
      </c>
      <c r="B385" s="568" t="s">
        <v>5</v>
      </c>
      <c r="C385" s="317" t="s">
        <v>29</v>
      </c>
      <c r="D385" s="689" t="s">
        <v>702</v>
      </c>
      <c r="E385" s="331"/>
      <c r="F385" s="697">
        <f>F386</f>
        <v>123611.8</v>
      </c>
      <c r="G385" s="643">
        <f>G386</f>
        <v>101485.3</v>
      </c>
      <c r="H385" s="697">
        <f t="shared" ref="H385:J385" si="86">H386</f>
        <v>0</v>
      </c>
      <c r="I385" s="643"/>
      <c r="J385" s="667">
        <f t="shared" si="86"/>
        <v>0</v>
      </c>
      <c r="K385" s="643"/>
      <c r="L385" s="373"/>
      <c r="M385" s="373"/>
      <c r="N385" s="373"/>
      <c r="O385" s="373"/>
    </row>
    <row r="386" spans="1:15" s="371" customFormat="1" x14ac:dyDescent="0.25">
      <c r="A386" s="431" t="s">
        <v>401</v>
      </c>
      <c r="B386" s="568" t="s">
        <v>5</v>
      </c>
      <c r="C386" s="317" t="s">
        <v>29</v>
      </c>
      <c r="D386" s="689" t="s">
        <v>702</v>
      </c>
      <c r="E386" s="331" t="s">
        <v>147</v>
      </c>
      <c r="F386" s="697">
        <f>F387</f>
        <v>123611.8</v>
      </c>
      <c r="G386" s="643">
        <f>G387</f>
        <v>101485.3</v>
      </c>
      <c r="H386" s="697">
        <f t="shared" ref="H386:J386" si="87">H387</f>
        <v>0</v>
      </c>
      <c r="I386" s="643"/>
      <c r="J386" s="667">
        <f t="shared" si="87"/>
        <v>0</v>
      </c>
      <c r="K386" s="643"/>
      <c r="L386" s="373"/>
      <c r="M386" s="373"/>
      <c r="N386" s="373"/>
      <c r="O386" s="373"/>
    </row>
    <row r="387" spans="1:15" s="371" customFormat="1" x14ac:dyDescent="0.25">
      <c r="A387" s="337" t="s">
        <v>9</v>
      </c>
      <c r="B387" s="568" t="s">
        <v>5</v>
      </c>
      <c r="C387" s="317" t="s">
        <v>29</v>
      </c>
      <c r="D387" s="689" t="s">
        <v>702</v>
      </c>
      <c r="E387" s="331" t="s">
        <v>148</v>
      </c>
      <c r="F387" s="697">
        <f>'ведом. 2026-2028'!AD805</f>
        <v>123611.8</v>
      </c>
      <c r="G387" s="643">
        <v>101485.3</v>
      </c>
      <c r="H387" s="697">
        <f>'ведом. 2026-2028'!AE805</f>
        <v>0</v>
      </c>
      <c r="I387" s="643"/>
      <c r="J387" s="667">
        <f>'ведом. 2026-2028'!AF805</f>
        <v>0</v>
      </c>
      <c r="K387" s="643"/>
      <c r="L387" s="373"/>
      <c r="M387" s="373"/>
      <c r="N387" s="373"/>
      <c r="O387" s="373"/>
    </row>
    <row r="388" spans="1:15" s="371" customFormat="1" x14ac:dyDescent="0.25">
      <c r="A388" s="366" t="s">
        <v>594</v>
      </c>
      <c r="B388" s="566" t="s">
        <v>5</v>
      </c>
      <c r="C388" s="368" t="s">
        <v>29</v>
      </c>
      <c r="D388" s="689" t="s">
        <v>598</v>
      </c>
      <c r="E388" s="570"/>
      <c r="F388" s="697">
        <f>F389</f>
        <v>220840.8</v>
      </c>
      <c r="G388" s="643">
        <f t="shared" ref="G388:J389" si="88">G389</f>
        <v>180647.8</v>
      </c>
      <c r="H388" s="697">
        <f t="shared" si="88"/>
        <v>0</v>
      </c>
      <c r="I388" s="643"/>
      <c r="J388" s="667">
        <f t="shared" si="88"/>
        <v>0</v>
      </c>
      <c r="K388" s="643"/>
      <c r="L388" s="373"/>
      <c r="N388" s="373"/>
      <c r="O388" s="373"/>
    </row>
    <row r="389" spans="1:15" s="371" customFormat="1" x14ac:dyDescent="0.25">
      <c r="A389" s="366" t="s">
        <v>117</v>
      </c>
      <c r="B389" s="566" t="s">
        <v>5</v>
      </c>
      <c r="C389" s="368" t="s">
        <v>29</v>
      </c>
      <c r="D389" s="689" t="s">
        <v>598</v>
      </c>
      <c r="E389" s="570" t="s">
        <v>36</v>
      </c>
      <c r="F389" s="697">
        <f>F390</f>
        <v>220840.8</v>
      </c>
      <c r="G389" s="643">
        <f t="shared" si="88"/>
        <v>180647.8</v>
      </c>
      <c r="H389" s="697">
        <f t="shared" si="88"/>
        <v>0</v>
      </c>
      <c r="I389" s="643"/>
      <c r="J389" s="667">
        <f t="shared" si="88"/>
        <v>0</v>
      </c>
      <c r="K389" s="643"/>
      <c r="L389" s="373"/>
      <c r="N389" s="373"/>
      <c r="O389" s="373"/>
    </row>
    <row r="390" spans="1:15" s="371" customFormat="1" x14ac:dyDescent="0.25">
      <c r="A390" s="366" t="s">
        <v>50</v>
      </c>
      <c r="B390" s="566" t="s">
        <v>5</v>
      </c>
      <c r="C390" s="368" t="s">
        <v>29</v>
      </c>
      <c r="D390" s="689" t="s">
        <v>598</v>
      </c>
      <c r="E390" s="570" t="s">
        <v>63</v>
      </c>
      <c r="F390" s="697">
        <f>'ведом. 2026-2028'!AD808</f>
        <v>220840.8</v>
      </c>
      <c r="G390" s="643">
        <v>180647.8</v>
      </c>
      <c r="H390" s="697">
        <f>'ведом. 2026-2028'!AE808</f>
        <v>0</v>
      </c>
      <c r="I390" s="643"/>
      <c r="J390" s="667">
        <f>'ведом. 2026-2028'!AF808</f>
        <v>0</v>
      </c>
      <c r="K390" s="643"/>
      <c r="L390" s="373"/>
      <c r="M390" s="373"/>
      <c r="N390" s="373"/>
      <c r="O390" s="373"/>
    </row>
    <row r="391" spans="1:15" s="153" customFormat="1" ht="31.5" x14ac:dyDescent="0.25">
      <c r="A391" s="366" t="s">
        <v>771</v>
      </c>
      <c r="B391" s="566" t="s">
        <v>5</v>
      </c>
      <c r="C391" s="368" t="s">
        <v>29</v>
      </c>
      <c r="D391" s="676" t="s">
        <v>583</v>
      </c>
      <c r="E391" s="570"/>
      <c r="F391" s="697">
        <f>F398+F395+F392</f>
        <v>110831.8</v>
      </c>
      <c r="G391" s="643">
        <f t="shared" ref="G391:J391" si="89">G398+G395+G392</f>
        <v>91006.8</v>
      </c>
      <c r="H391" s="697">
        <f t="shared" si="89"/>
        <v>6993.5</v>
      </c>
      <c r="I391" s="643">
        <f t="shared" si="89"/>
        <v>5191.3999999999996</v>
      </c>
      <c r="J391" s="667">
        <f t="shared" si="89"/>
        <v>827.5</v>
      </c>
      <c r="K391" s="643"/>
      <c r="L391" s="140"/>
      <c r="N391" s="140"/>
      <c r="O391" s="140"/>
    </row>
    <row r="392" spans="1:15" s="371" customFormat="1" ht="31.5" x14ac:dyDescent="0.25">
      <c r="A392" s="337" t="s">
        <v>756</v>
      </c>
      <c r="B392" s="568" t="s">
        <v>5</v>
      </c>
      <c r="C392" s="317" t="s">
        <v>29</v>
      </c>
      <c r="D392" s="681" t="s">
        <v>755</v>
      </c>
      <c r="E392" s="331"/>
      <c r="F392" s="697">
        <f>F393</f>
        <v>954</v>
      </c>
      <c r="G392" s="643"/>
      <c r="H392" s="697">
        <f t="shared" ref="H392:J392" si="90">H393</f>
        <v>798.5</v>
      </c>
      <c r="I392" s="643"/>
      <c r="J392" s="667">
        <f t="shared" si="90"/>
        <v>827.5</v>
      </c>
      <c r="K392" s="643"/>
      <c r="L392" s="373"/>
      <c r="N392" s="373"/>
      <c r="O392" s="373"/>
    </row>
    <row r="393" spans="1:15" s="371" customFormat="1" x14ac:dyDescent="0.25">
      <c r="A393" s="337" t="s">
        <v>117</v>
      </c>
      <c r="B393" s="568" t="s">
        <v>5</v>
      </c>
      <c r="C393" s="317" t="s">
        <v>29</v>
      </c>
      <c r="D393" s="681" t="s">
        <v>755</v>
      </c>
      <c r="E393" s="331" t="s">
        <v>36</v>
      </c>
      <c r="F393" s="697">
        <f>F394</f>
        <v>954</v>
      </c>
      <c r="G393" s="643"/>
      <c r="H393" s="697">
        <f t="shared" ref="H393:J393" si="91">H394</f>
        <v>798.5</v>
      </c>
      <c r="I393" s="643"/>
      <c r="J393" s="667">
        <f t="shared" si="91"/>
        <v>827.5</v>
      </c>
      <c r="K393" s="643"/>
      <c r="L393" s="373"/>
      <c r="N393" s="373"/>
      <c r="O393" s="373"/>
    </row>
    <row r="394" spans="1:15" s="371" customFormat="1" x14ac:dyDescent="0.25">
      <c r="A394" s="337" t="s">
        <v>50</v>
      </c>
      <c r="B394" s="568" t="s">
        <v>5</v>
      </c>
      <c r="C394" s="317" t="s">
        <v>29</v>
      </c>
      <c r="D394" s="681" t="s">
        <v>755</v>
      </c>
      <c r="E394" s="331" t="s">
        <v>63</v>
      </c>
      <c r="F394" s="697">
        <f>'ведом. 2026-2028'!AD812</f>
        <v>954</v>
      </c>
      <c r="G394" s="643"/>
      <c r="H394" s="697">
        <f>'ведом. 2026-2028'!AE812</f>
        <v>798.5</v>
      </c>
      <c r="I394" s="643"/>
      <c r="J394" s="667">
        <f>'ведом. 2026-2028'!AF812</f>
        <v>827.5</v>
      </c>
      <c r="K394" s="643"/>
      <c r="L394" s="373"/>
      <c r="N394" s="373"/>
      <c r="O394" s="373"/>
    </row>
    <row r="395" spans="1:15" s="371" customFormat="1" x14ac:dyDescent="0.25">
      <c r="A395" s="337" t="s">
        <v>692</v>
      </c>
      <c r="B395" s="568" t="s">
        <v>5</v>
      </c>
      <c r="C395" s="317" t="s">
        <v>29</v>
      </c>
      <c r="D395" s="689" t="s">
        <v>691</v>
      </c>
      <c r="E395" s="331"/>
      <c r="F395" s="697">
        <f>F396</f>
        <v>46890.600000000006</v>
      </c>
      <c r="G395" s="643">
        <f t="shared" ref="G395:J396" si="92">G396</f>
        <v>39294.300000000003</v>
      </c>
      <c r="H395" s="697">
        <f t="shared" si="92"/>
        <v>6195</v>
      </c>
      <c r="I395" s="643">
        <f t="shared" si="92"/>
        <v>5191.3999999999996</v>
      </c>
      <c r="J395" s="667">
        <f t="shared" si="92"/>
        <v>0</v>
      </c>
      <c r="K395" s="643"/>
      <c r="L395" s="373"/>
      <c r="N395" s="373"/>
      <c r="O395" s="373"/>
    </row>
    <row r="396" spans="1:15" s="371" customFormat="1" x14ac:dyDescent="0.25">
      <c r="A396" s="337" t="s">
        <v>117</v>
      </c>
      <c r="B396" s="568" t="s">
        <v>5</v>
      </c>
      <c r="C396" s="317" t="s">
        <v>29</v>
      </c>
      <c r="D396" s="689" t="s">
        <v>691</v>
      </c>
      <c r="E396" s="331" t="s">
        <v>36</v>
      </c>
      <c r="F396" s="697">
        <f>F397</f>
        <v>46890.600000000006</v>
      </c>
      <c r="G396" s="643">
        <f t="shared" si="92"/>
        <v>39294.300000000003</v>
      </c>
      <c r="H396" s="697">
        <f t="shared" si="92"/>
        <v>6195</v>
      </c>
      <c r="I396" s="643">
        <f t="shared" si="92"/>
        <v>5191.3999999999996</v>
      </c>
      <c r="J396" s="667">
        <f t="shared" si="92"/>
        <v>0</v>
      </c>
      <c r="K396" s="643"/>
      <c r="L396" s="373"/>
      <c r="N396" s="373"/>
      <c r="O396" s="373"/>
    </row>
    <row r="397" spans="1:15" s="371" customFormat="1" x14ac:dyDescent="0.25">
      <c r="A397" s="337" t="s">
        <v>50</v>
      </c>
      <c r="B397" s="568" t="s">
        <v>5</v>
      </c>
      <c r="C397" s="317" t="s">
        <v>29</v>
      </c>
      <c r="D397" s="689" t="s">
        <v>691</v>
      </c>
      <c r="E397" s="331" t="s">
        <v>63</v>
      </c>
      <c r="F397" s="697">
        <f>'ведом. 2026-2028'!AD815</f>
        <v>46890.600000000006</v>
      </c>
      <c r="G397" s="643">
        <v>39294.300000000003</v>
      </c>
      <c r="H397" s="697">
        <f>'ведом. 2026-2028'!AE815</f>
        <v>6195</v>
      </c>
      <c r="I397" s="643">
        <v>5191.3999999999996</v>
      </c>
      <c r="J397" s="667">
        <f>'ведом. 2026-2028'!AF815</f>
        <v>0</v>
      </c>
      <c r="K397" s="643"/>
      <c r="L397" s="373"/>
      <c r="N397" s="373"/>
      <c r="O397" s="373"/>
    </row>
    <row r="398" spans="1:15" s="303" customFormat="1" ht="31.5" x14ac:dyDescent="0.25">
      <c r="A398" s="366" t="s">
        <v>595</v>
      </c>
      <c r="B398" s="566" t="s">
        <v>5</v>
      </c>
      <c r="C398" s="368" t="s">
        <v>29</v>
      </c>
      <c r="D398" s="689" t="s">
        <v>599</v>
      </c>
      <c r="E398" s="570"/>
      <c r="F398" s="697">
        <f t="shared" ref="F398:J399" si="93">F399</f>
        <v>62987.199999999997</v>
      </c>
      <c r="G398" s="643">
        <f t="shared" si="93"/>
        <v>51712.5</v>
      </c>
      <c r="H398" s="697">
        <f t="shared" si="93"/>
        <v>0</v>
      </c>
      <c r="I398" s="643"/>
      <c r="J398" s="667">
        <f t="shared" si="93"/>
        <v>0</v>
      </c>
      <c r="K398" s="643"/>
      <c r="L398" s="140"/>
      <c r="N398" s="140"/>
      <c r="O398" s="140"/>
    </row>
    <row r="399" spans="1:15" s="303" customFormat="1" x14ac:dyDescent="0.25">
      <c r="A399" s="366" t="s">
        <v>117</v>
      </c>
      <c r="B399" s="566" t="s">
        <v>5</v>
      </c>
      <c r="C399" s="368" t="s">
        <v>29</v>
      </c>
      <c r="D399" s="689" t="s">
        <v>599</v>
      </c>
      <c r="E399" s="570" t="s">
        <v>36</v>
      </c>
      <c r="F399" s="697">
        <f t="shared" si="93"/>
        <v>62987.199999999997</v>
      </c>
      <c r="G399" s="643">
        <f t="shared" si="93"/>
        <v>51712.5</v>
      </c>
      <c r="H399" s="697">
        <f t="shared" si="93"/>
        <v>0</v>
      </c>
      <c r="I399" s="643"/>
      <c r="J399" s="667">
        <f t="shared" si="93"/>
        <v>0</v>
      </c>
      <c r="K399" s="643"/>
      <c r="L399" s="140"/>
      <c r="N399" s="140"/>
      <c r="O399" s="140"/>
    </row>
    <row r="400" spans="1:15" s="303" customFormat="1" x14ac:dyDescent="0.25">
      <c r="A400" s="366" t="s">
        <v>50</v>
      </c>
      <c r="B400" s="566" t="s">
        <v>5</v>
      </c>
      <c r="C400" s="368" t="s">
        <v>29</v>
      </c>
      <c r="D400" s="689" t="s">
        <v>599</v>
      </c>
      <c r="E400" s="570" t="s">
        <v>63</v>
      </c>
      <c r="F400" s="697">
        <f>'ведом. 2026-2028'!AD818</f>
        <v>62987.199999999997</v>
      </c>
      <c r="G400" s="643">
        <v>51712.5</v>
      </c>
      <c r="H400" s="697">
        <f>'ведом. 2026-2028'!AE818</f>
        <v>0</v>
      </c>
      <c r="I400" s="643"/>
      <c r="J400" s="667">
        <f>'ведом. 2026-2028'!AF818</f>
        <v>0</v>
      </c>
      <c r="K400" s="643"/>
      <c r="L400" s="140"/>
      <c r="N400" s="140"/>
      <c r="O400" s="140"/>
    </row>
    <row r="401" spans="1:24" s="371" customFormat="1" ht="47.25" x14ac:dyDescent="0.25">
      <c r="A401" s="337" t="s">
        <v>726</v>
      </c>
      <c r="B401" s="568" t="s">
        <v>5</v>
      </c>
      <c r="C401" s="317" t="s">
        <v>29</v>
      </c>
      <c r="D401" s="681" t="s">
        <v>727</v>
      </c>
      <c r="E401" s="331"/>
      <c r="F401" s="697">
        <f>F402</f>
        <v>2500</v>
      </c>
      <c r="G401" s="643"/>
      <c r="H401" s="697">
        <f t="shared" ref="H401:J403" si="94">H402</f>
        <v>0</v>
      </c>
      <c r="I401" s="643"/>
      <c r="J401" s="667">
        <f t="shared" si="94"/>
        <v>0</v>
      </c>
      <c r="K401" s="643"/>
      <c r="L401" s="373"/>
      <c r="N401" s="373"/>
      <c r="O401" s="373"/>
    </row>
    <row r="402" spans="1:24" s="371" customFormat="1" ht="31.5" x14ac:dyDescent="0.25">
      <c r="A402" s="337" t="s">
        <v>728</v>
      </c>
      <c r="B402" s="568" t="s">
        <v>5</v>
      </c>
      <c r="C402" s="317" t="s">
        <v>29</v>
      </c>
      <c r="D402" s="681" t="s">
        <v>729</v>
      </c>
      <c r="E402" s="331"/>
      <c r="F402" s="697">
        <f>F403</f>
        <v>2500</v>
      </c>
      <c r="G402" s="643"/>
      <c r="H402" s="697">
        <f t="shared" si="94"/>
        <v>0</v>
      </c>
      <c r="I402" s="643"/>
      <c r="J402" s="667">
        <f t="shared" si="94"/>
        <v>0</v>
      </c>
      <c r="K402" s="643"/>
      <c r="L402" s="373"/>
      <c r="N402" s="373"/>
      <c r="O402" s="373"/>
    </row>
    <row r="403" spans="1:24" s="371" customFormat="1" x14ac:dyDescent="0.25">
      <c r="A403" s="337" t="s">
        <v>117</v>
      </c>
      <c r="B403" s="568" t="s">
        <v>5</v>
      </c>
      <c r="C403" s="317" t="s">
        <v>29</v>
      </c>
      <c r="D403" s="681" t="s">
        <v>729</v>
      </c>
      <c r="E403" s="331" t="s">
        <v>36</v>
      </c>
      <c r="F403" s="697">
        <f>F404</f>
        <v>2500</v>
      </c>
      <c r="G403" s="643"/>
      <c r="H403" s="697">
        <f t="shared" si="94"/>
        <v>0</v>
      </c>
      <c r="I403" s="643"/>
      <c r="J403" s="667">
        <f t="shared" si="94"/>
        <v>0</v>
      </c>
      <c r="K403" s="643"/>
      <c r="L403" s="373"/>
      <c r="N403" s="373"/>
      <c r="O403" s="373"/>
    </row>
    <row r="404" spans="1:24" s="371" customFormat="1" x14ac:dyDescent="0.25">
      <c r="A404" s="337" t="s">
        <v>50</v>
      </c>
      <c r="B404" s="568" t="s">
        <v>5</v>
      </c>
      <c r="C404" s="317" t="s">
        <v>29</v>
      </c>
      <c r="D404" s="681" t="s">
        <v>729</v>
      </c>
      <c r="E404" s="331" t="s">
        <v>63</v>
      </c>
      <c r="F404" s="697">
        <f>'ведом. 2026-2028'!AD822</f>
        <v>2500</v>
      </c>
      <c r="G404" s="643"/>
      <c r="H404" s="697">
        <f>'ведом. 2026-2028'!AE822</f>
        <v>0</v>
      </c>
      <c r="I404" s="643"/>
      <c r="J404" s="667">
        <f>'ведом. 2026-2028'!AF822</f>
        <v>0</v>
      </c>
      <c r="K404" s="643"/>
      <c r="L404" s="373"/>
      <c r="N404" s="373"/>
      <c r="O404" s="373"/>
    </row>
    <row r="405" spans="1:24" s="371" customFormat="1" x14ac:dyDescent="0.25">
      <c r="A405" s="337" t="s">
        <v>750</v>
      </c>
      <c r="B405" s="568" t="s">
        <v>5</v>
      </c>
      <c r="C405" s="317" t="s">
        <v>29</v>
      </c>
      <c r="D405" s="681" t="s">
        <v>751</v>
      </c>
      <c r="E405" s="331"/>
      <c r="F405" s="697">
        <f>F406</f>
        <v>21059</v>
      </c>
      <c r="G405" s="643"/>
      <c r="H405" s="697">
        <f t="shared" ref="H405:J408" si="95">H406</f>
        <v>0</v>
      </c>
      <c r="I405" s="643"/>
      <c r="J405" s="667">
        <f t="shared" si="95"/>
        <v>0</v>
      </c>
      <c r="K405" s="643"/>
      <c r="L405" s="373"/>
      <c r="N405" s="373"/>
      <c r="O405" s="373"/>
    </row>
    <row r="406" spans="1:24" s="371" customFormat="1" ht="31.5" x14ac:dyDescent="0.25">
      <c r="A406" s="337" t="s">
        <v>753</v>
      </c>
      <c r="B406" s="568" t="s">
        <v>5</v>
      </c>
      <c r="C406" s="317" t="s">
        <v>29</v>
      </c>
      <c r="D406" s="681" t="s">
        <v>752</v>
      </c>
      <c r="E406" s="331"/>
      <c r="F406" s="697">
        <f>F407</f>
        <v>21059</v>
      </c>
      <c r="G406" s="643"/>
      <c r="H406" s="697">
        <f t="shared" si="95"/>
        <v>0</v>
      </c>
      <c r="I406" s="643"/>
      <c r="J406" s="667">
        <f t="shared" si="95"/>
        <v>0</v>
      </c>
      <c r="K406" s="643"/>
      <c r="L406" s="373"/>
      <c r="N406" s="373"/>
      <c r="O406" s="373"/>
    </row>
    <row r="407" spans="1:24" s="371" customFormat="1" ht="31.5" x14ac:dyDescent="0.25">
      <c r="A407" s="337" t="s">
        <v>754</v>
      </c>
      <c r="B407" s="568" t="s">
        <v>5</v>
      </c>
      <c r="C407" s="317" t="s">
        <v>29</v>
      </c>
      <c r="D407" s="681" t="s">
        <v>765</v>
      </c>
      <c r="E407" s="331"/>
      <c r="F407" s="697">
        <f>F408</f>
        <v>21059</v>
      </c>
      <c r="G407" s="643"/>
      <c r="H407" s="697">
        <f t="shared" si="95"/>
        <v>0</v>
      </c>
      <c r="I407" s="643"/>
      <c r="J407" s="667">
        <f t="shared" si="95"/>
        <v>0</v>
      </c>
      <c r="K407" s="643"/>
      <c r="L407" s="373"/>
      <c r="N407" s="373"/>
      <c r="O407" s="373"/>
    </row>
    <row r="408" spans="1:24" s="371" customFormat="1" x14ac:dyDescent="0.25">
      <c r="A408" s="337" t="s">
        <v>117</v>
      </c>
      <c r="B408" s="568" t="s">
        <v>5</v>
      </c>
      <c r="C408" s="317" t="s">
        <v>29</v>
      </c>
      <c r="D408" s="681" t="s">
        <v>765</v>
      </c>
      <c r="E408" s="331" t="s">
        <v>36</v>
      </c>
      <c r="F408" s="697">
        <f>F409</f>
        <v>21059</v>
      </c>
      <c r="G408" s="643"/>
      <c r="H408" s="697">
        <f t="shared" si="95"/>
        <v>0</v>
      </c>
      <c r="I408" s="643"/>
      <c r="J408" s="667">
        <f t="shared" si="95"/>
        <v>0</v>
      </c>
      <c r="K408" s="643"/>
      <c r="L408" s="373"/>
      <c r="N408" s="373"/>
      <c r="O408" s="373"/>
    </row>
    <row r="409" spans="1:24" s="371" customFormat="1" x14ac:dyDescent="0.25">
      <c r="A409" s="337" t="s">
        <v>50</v>
      </c>
      <c r="B409" s="568" t="s">
        <v>5</v>
      </c>
      <c r="C409" s="317" t="s">
        <v>29</v>
      </c>
      <c r="D409" s="681" t="s">
        <v>765</v>
      </c>
      <c r="E409" s="331" t="s">
        <v>63</v>
      </c>
      <c r="F409" s="697">
        <f>'ведом. 2026-2028'!AD827</f>
        <v>21059</v>
      </c>
      <c r="G409" s="643"/>
      <c r="H409" s="697">
        <f>'ведом. 2026-2028'!AE827</f>
        <v>0</v>
      </c>
      <c r="I409" s="643"/>
      <c r="J409" s="667">
        <f>'ведом. 2026-2028'!AF827</f>
        <v>0</v>
      </c>
      <c r="K409" s="643"/>
      <c r="L409" s="373"/>
      <c r="N409" s="373"/>
      <c r="O409" s="373"/>
    </row>
    <row r="410" spans="1:24" s="141" customFormat="1" x14ac:dyDescent="0.25">
      <c r="A410" s="408" t="s">
        <v>179</v>
      </c>
      <c r="B410" s="568" t="s">
        <v>5</v>
      </c>
      <c r="C410" s="317" t="s">
        <v>29</v>
      </c>
      <c r="D410" s="681" t="s">
        <v>109</v>
      </c>
      <c r="E410" s="317"/>
      <c r="F410" s="697">
        <f>F411</f>
        <v>19600</v>
      </c>
      <c r="G410" s="643"/>
      <c r="H410" s="697">
        <f t="shared" ref="H410:J414" si="96">H411</f>
        <v>0</v>
      </c>
      <c r="I410" s="643"/>
      <c r="J410" s="667">
        <f t="shared" si="96"/>
        <v>0</v>
      </c>
      <c r="K410" s="643"/>
      <c r="L410" s="373"/>
      <c r="N410" s="373"/>
      <c r="O410" s="373"/>
      <c r="R410" s="19"/>
      <c r="S410" s="166"/>
      <c r="T410" s="167"/>
      <c r="U410" s="167"/>
      <c r="V410" s="168"/>
      <c r="W410" s="168"/>
      <c r="X410" s="169"/>
    </row>
    <row r="411" spans="1:24" s="141" customFormat="1" x14ac:dyDescent="0.25">
      <c r="A411" s="337" t="s">
        <v>46</v>
      </c>
      <c r="B411" s="568" t="s">
        <v>5</v>
      </c>
      <c r="C411" s="317" t="s">
        <v>29</v>
      </c>
      <c r="D411" s="681" t="s">
        <v>183</v>
      </c>
      <c r="E411" s="317"/>
      <c r="F411" s="697">
        <f>F412</f>
        <v>19600</v>
      </c>
      <c r="G411" s="643"/>
      <c r="H411" s="697">
        <f t="shared" si="96"/>
        <v>0</v>
      </c>
      <c r="I411" s="643"/>
      <c r="J411" s="667">
        <f t="shared" si="96"/>
        <v>0</v>
      </c>
      <c r="K411" s="643"/>
      <c r="L411" s="373"/>
      <c r="N411" s="373"/>
      <c r="O411" s="373"/>
      <c r="R411" s="19"/>
      <c r="S411" s="166"/>
      <c r="T411" s="167"/>
      <c r="U411" s="167"/>
      <c r="V411" s="168"/>
      <c r="W411" s="168"/>
      <c r="X411" s="169"/>
    </row>
    <row r="412" spans="1:24" s="141" customFormat="1" ht="31.5" x14ac:dyDescent="0.25">
      <c r="A412" s="337" t="s">
        <v>316</v>
      </c>
      <c r="B412" s="568" t="s">
        <v>5</v>
      </c>
      <c r="C412" s="317" t="s">
        <v>29</v>
      </c>
      <c r="D412" s="681" t="s">
        <v>185</v>
      </c>
      <c r="E412" s="317"/>
      <c r="F412" s="697">
        <f>F413</f>
        <v>19600</v>
      </c>
      <c r="G412" s="643"/>
      <c r="H412" s="697">
        <f t="shared" si="96"/>
        <v>0</v>
      </c>
      <c r="I412" s="643"/>
      <c r="J412" s="667">
        <f t="shared" si="96"/>
        <v>0</v>
      </c>
      <c r="K412" s="643"/>
      <c r="L412" s="373"/>
      <c r="N412" s="373"/>
      <c r="O412" s="373"/>
      <c r="R412" s="19"/>
      <c r="S412" s="166"/>
      <c r="T412" s="167"/>
      <c r="U412" s="167"/>
      <c r="V412" s="168"/>
      <c r="W412" s="168"/>
      <c r="X412" s="169"/>
    </row>
    <row r="413" spans="1:24" s="141" customFormat="1" x14ac:dyDescent="0.25">
      <c r="A413" s="337" t="s">
        <v>724</v>
      </c>
      <c r="B413" s="568" t="s">
        <v>5</v>
      </c>
      <c r="C413" s="317" t="s">
        <v>29</v>
      </c>
      <c r="D413" s="681" t="s">
        <v>725</v>
      </c>
      <c r="E413" s="317"/>
      <c r="F413" s="697">
        <f>F414</f>
        <v>19600</v>
      </c>
      <c r="G413" s="643"/>
      <c r="H413" s="697">
        <f t="shared" si="96"/>
        <v>0</v>
      </c>
      <c r="I413" s="643"/>
      <c r="J413" s="667">
        <f t="shared" si="96"/>
        <v>0</v>
      </c>
      <c r="K413" s="643"/>
      <c r="L413" s="373"/>
      <c r="N413" s="373"/>
      <c r="O413" s="373"/>
      <c r="R413" s="19"/>
      <c r="S413" s="166"/>
      <c r="T413" s="167"/>
      <c r="U413" s="167"/>
      <c r="V413" s="168"/>
      <c r="W413" s="168"/>
      <c r="X413" s="169"/>
    </row>
    <row r="414" spans="1:24" s="141" customFormat="1" x14ac:dyDescent="0.25">
      <c r="A414" s="337" t="s">
        <v>41</v>
      </c>
      <c r="B414" s="568" t="s">
        <v>5</v>
      </c>
      <c r="C414" s="317" t="s">
        <v>29</v>
      </c>
      <c r="D414" s="681" t="s">
        <v>725</v>
      </c>
      <c r="E414" s="317">
        <v>800</v>
      </c>
      <c r="F414" s="697">
        <f>F415</f>
        <v>19600</v>
      </c>
      <c r="G414" s="643"/>
      <c r="H414" s="697">
        <f t="shared" si="96"/>
        <v>0</v>
      </c>
      <c r="I414" s="643"/>
      <c r="J414" s="667">
        <f t="shared" si="96"/>
        <v>0</v>
      </c>
      <c r="K414" s="643"/>
      <c r="L414" s="373"/>
      <c r="N414" s="373"/>
      <c r="O414" s="373"/>
      <c r="R414" s="19"/>
      <c r="S414" s="166"/>
      <c r="T414" s="167"/>
      <c r="U414" s="167"/>
      <c r="V414" s="168"/>
      <c r="W414" s="168"/>
      <c r="X414" s="169"/>
    </row>
    <row r="415" spans="1:24" s="141" customFormat="1" ht="31.5" x14ac:dyDescent="0.25">
      <c r="A415" s="337" t="s">
        <v>118</v>
      </c>
      <c r="B415" s="568" t="s">
        <v>5</v>
      </c>
      <c r="C415" s="317" t="s">
        <v>29</v>
      </c>
      <c r="D415" s="681" t="s">
        <v>725</v>
      </c>
      <c r="E415" s="317">
        <v>810</v>
      </c>
      <c r="F415" s="697">
        <f>'ведом. 2026-2028'!AD573</f>
        <v>19600</v>
      </c>
      <c r="G415" s="643"/>
      <c r="H415" s="697">
        <f>'ведом. 2026-2028'!AF573</f>
        <v>0</v>
      </c>
      <c r="I415" s="643"/>
      <c r="J415" s="667">
        <f>'ведом. 2026-2028'!AH573</f>
        <v>0</v>
      </c>
      <c r="K415" s="643"/>
      <c r="L415" s="373"/>
      <c r="N415" s="373"/>
      <c r="O415" s="373"/>
      <c r="R415" s="19"/>
      <c r="S415" s="166"/>
      <c r="T415" s="167"/>
      <c r="U415" s="167"/>
      <c r="V415" s="168"/>
      <c r="W415" s="168"/>
      <c r="X415" s="169"/>
    </row>
    <row r="416" spans="1:24" s="124" customFormat="1" x14ac:dyDescent="0.25">
      <c r="A416" s="537" t="s">
        <v>18</v>
      </c>
      <c r="B416" s="566" t="s">
        <v>5</v>
      </c>
      <c r="C416" s="368" t="s">
        <v>7</v>
      </c>
      <c r="D416" s="679"/>
      <c r="E416" s="570"/>
      <c r="F416" s="697">
        <f t="shared" ref="F416:K416" si="97">F447+F435+F417+F441+F428+F480</f>
        <v>978222.59999999986</v>
      </c>
      <c r="G416" s="643">
        <f t="shared" si="97"/>
        <v>376201.5</v>
      </c>
      <c r="H416" s="697">
        <f t="shared" si="97"/>
        <v>1171773.5</v>
      </c>
      <c r="I416" s="643">
        <f t="shared" si="97"/>
        <v>586785.6</v>
      </c>
      <c r="J416" s="667">
        <f t="shared" si="97"/>
        <v>941739.4</v>
      </c>
      <c r="K416" s="643">
        <f t="shared" si="97"/>
        <v>393589.3</v>
      </c>
      <c r="L416" s="140"/>
      <c r="N416" s="140"/>
      <c r="O416" s="140"/>
    </row>
    <row r="417" spans="1:15" s="124" customFormat="1" ht="18.75" customHeight="1" x14ac:dyDescent="0.25">
      <c r="A417" s="432" t="s">
        <v>154</v>
      </c>
      <c r="B417" s="566" t="s">
        <v>5</v>
      </c>
      <c r="C417" s="368" t="s">
        <v>7</v>
      </c>
      <c r="D417" s="435" t="s">
        <v>99</v>
      </c>
      <c r="E417" s="570"/>
      <c r="F417" s="697">
        <f>F418</f>
        <v>14788.6</v>
      </c>
      <c r="G417" s="643"/>
      <c r="H417" s="697">
        <f>H418</f>
        <v>5974</v>
      </c>
      <c r="I417" s="643"/>
      <c r="J417" s="667">
        <f>J418</f>
        <v>6213</v>
      </c>
      <c r="K417" s="643"/>
      <c r="L417" s="140"/>
      <c r="N417" s="140"/>
      <c r="O417" s="140"/>
    </row>
    <row r="418" spans="1:15" s="124" customFormat="1" x14ac:dyDescent="0.25">
      <c r="A418" s="426" t="s">
        <v>155</v>
      </c>
      <c r="B418" s="566" t="s">
        <v>5</v>
      </c>
      <c r="C418" s="368" t="s">
        <v>7</v>
      </c>
      <c r="D418" s="435" t="s">
        <v>103</v>
      </c>
      <c r="E418" s="570"/>
      <c r="F418" s="697">
        <f>F419+F423</f>
        <v>14788.6</v>
      </c>
      <c r="G418" s="643"/>
      <c r="H418" s="697">
        <f>H419+H423</f>
        <v>5974</v>
      </c>
      <c r="I418" s="643"/>
      <c r="J418" s="667">
        <f>J419+J423</f>
        <v>6213</v>
      </c>
      <c r="K418" s="643"/>
      <c r="L418" s="140"/>
      <c r="N418" s="140"/>
      <c r="O418" s="140"/>
    </row>
    <row r="419" spans="1:15" s="124" customFormat="1" x14ac:dyDescent="0.25">
      <c r="A419" s="539" t="s">
        <v>505</v>
      </c>
      <c r="B419" s="566" t="s">
        <v>5</v>
      </c>
      <c r="C419" s="368" t="s">
        <v>7</v>
      </c>
      <c r="D419" s="435" t="s">
        <v>324</v>
      </c>
      <c r="E419" s="570"/>
      <c r="F419" s="697">
        <f>F420</f>
        <v>5745</v>
      </c>
      <c r="G419" s="643"/>
      <c r="H419" s="697">
        <f>H420</f>
        <v>5974</v>
      </c>
      <c r="I419" s="643"/>
      <c r="J419" s="667">
        <f>J420</f>
        <v>6213</v>
      </c>
      <c r="K419" s="643"/>
      <c r="L419" s="140"/>
      <c r="N419" s="140"/>
      <c r="O419" s="140"/>
    </row>
    <row r="420" spans="1:15" s="124" customFormat="1" x14ac:dyDescent="0.25">
      <c r="A420" s="428" t="s">
        <v>240</v>
      </c>
      <c r="B420" s="566" t="s">
        <v>5</v>
      </c>
      <c r="C420" s="368" t="s">
        <v>7</v>
      </c>
      <c r="D420" s="435" t="s">
        <v>342</v>
      </c>
      <c r="E420" s="570"/>
      <c r="F420" s="697">
        <f>F421</f>
        <v>5745</v>
      </c>
      <c r="G420" s="643"/>
      <c r="H420" s="697">
        <f t="shared" ref="H420:J420" si="98">H421</f>
        <v>5974</v>
      </c>
      <c r="I420" s="643"/>
      <c r="J420" s="667">
        <f t="shared" si="98"/>
        <v>6213</v>
      </c>
      <c r="K420" s="643"/>
      <c r="L420" s="140"/>
      <c r="N420" s="140"/>
      <c r="O420" s="140"/>
    </row>
    <row r="421" spans="1:15" s="124" customFormat="1" x14ac:dyDescent="0.25">
      <c r="A421" s="366" t="s">
        <v>117</v>
      </c>
      <c r="B421" s="566" t="s">
        <v>5</v>
      </c>
      <c r="C421" s="368" t="s">
        <v>7</v>
      </c>
      <c r="D421" s="435" t="s">
        <v>342</v>
      </c>
      <c r="E421" s="570" t="s">
        <v>36</v>
      </c>
      <c r="F421" s="697">
        <f>F422</f>
        <v>5745</v>
      </c>
      <c r="G421" s="643"/>
      <c r="H421" s="697">
        <f>H422</f>
        <v>5974</v>
      </c>
      <c r="I421" s="643"/>
      <c r="J421" s="667">
        <f>J422</f>
        <v>6213</v>
      </c>
      <c r="K421" s="643"/>
      <c r="L421" s="140"/>
      <c r="N421" s="140"/>
      <c r="O421" s="140"/>
    </row>
    <row r="422" spans="1:15" s="124" customFormat="1" x14ac:dyDescent="0.25">
      <c r="A422" s="366" t="s">
        <v>50</v>
      </c>
      <c r="B422" s="566" t="s">
        <v>5</v>
      </c>
      <c r="C422" s="368" t="s">
        <v>7</v>
      </c>
      <c r="D422" s="435" t="s">
        <v>325</v>
      </c>
      <c r="E422" s="570" t="s">
        <v>63</v>
      </c>
      <c r="F422" s="697">
        <f>'ведом. 2026-2028'!AD265</f>
        <v>5745</v>
      </c>
      <c r="G422" s="643"/>
      <c r="H422" s="697">
        <f>'ведом. 2026-2028'!AE265</f>
        <v>5974</v>
      </c>
      <c r="I422" s="643"/>
      <c r="J422" s="667">
        <f>'ведом. 2026-2028'!AF265</f>
        <v>6213</v>
      </c>
      <c r="K422" s="643"/>
      <c r="L422" s="140"/>
      <c r="N422" s="140"/>
      <c r="O422" s="140"/>
    </row>
    <row r="423" spans="1:15" s="124" customFormat="1" ht="31.5" x14ac:dyDescent="0.25">
      <c r="A423" s="542" t="s">
        <v>239</v>
      </c>
      <c r="B423" s="566" t="s">
        <v>5</v>
      </c>
      <c r="C423" s="368" t="s">
        <v>7</v>
      </c>
      <c r="D423" s="435" t="s">
        <v>326</v>
      </c>
      <c r="E423" s="570"/>
      <c r="F423" s="697">
        <f>F424+F426</f>
        <v>9043.6</v>
      </c>
      <c r="G423" s="643"/>
      <c r="H423" s="697">
        <f>H424+H426</f>
        <v>0</v>
      </c>
      <c r="I423" s="643"/>
      <c r="J423" s="667">
        <f>J424+J426</f>
        <v>0</v>
      </c>
      <c r="K423" s="643"/>
      <c r="L423" s="140"/>
      <c r="N423" s="140"/>
      <c r="O423" s="140"/>
    </row>
    <row r="424" spans="1:15" s="124" customFormat="1" ht="47.25" x14ac:dyDescent="0.25">
      <c r="A424" s="366" t="s">
        <v>40</v>
      </c>
      <c r="B424" s="566" t="s">
        <v>5</v>
      </c>
      <c r="C424" s="368" t="s">
        <v>7</v>
      </c>
      <c r="D424" s="435" t="s">
        <v>326</v>
      </c>
      <c r="E424" s="570" t="s">
        <v>124</v>
      </c>
      <c r="F424" s="697">
        <f>F425</f>
        <v>8212.6</v>
      </c>
      <c r="G424" s="643"/>
      <c r="H424" s="697">
        <f>H425</f>
        <v>0</v>
      </c>
      <c r="I424" s="643"/>
      <c r="J424" s="667">
        <f>J425</f>
        <v>0</v>
      </c>
      <c r="K424" s="643"/>
      <c r="L424" s="140"/>
      <c r="N424" s="140"/>
      <c r="O424" s="140"/>
    </row>
    <row r="425" spans="1:15" s="124" customFormat="1" x14ac:dyDescent="0.25">
      <c r="A425" s="366" t="s">
        <v>66</v>
      </c>
      <c r="B425" s="566" t="s">
        <v>5</v>
      </c>
      <c r="C425" s="368" t="s">
        <v>7</v>
      </c>
      <c r="D425" s="435" t="s">
        <v>326</v>
      </c>
      <c r="E425" s="570" t="s">
        <v>125</v>
      </c>
      <c r="F425" s="697">
        <f>'ведом. 2026-2028'!AD268</f>
        <v>8212.6</v>
      </c>
      <c r="G425" s="643"/>
      <c r="H425" s="697">
        <f>'ведом. 2026-2028'!AE268</f>
        <v>0</v>
      </c>
      <c r="I425" s="643"/>
      <c r="J425" s="667">
        <f>'ведом. 2026-2028'!AF268</f>
        <v>0</v>
      </c>
      <c r="K425" s="643"/>
      <c r="L425" s="140"/>
      <c r="N425" s="140"/>
      <c r="O425" s="140"/>
    </row>
    <row r="426" spans="1:15" s="124" customFormat="1" x14ac:dyDescent="0.25">
      <c r="A426" s="366" t="s">
        <v>117</v>
      </c>
      <c r="B426" s="566" t="s">
        <v>5</v>
      </c>
      <c r="C426" s="368" t="s">
        <v>7</v>
      </c>
      <c r="D426" s="435" t="s">
        <v>326</v>
      </c>
      <c r="E426" s="570" t="s">
        <v>36</v>
      </c>
      <c r="F426" s="697">
        <f>F427</f>
        <v>831</v>
      </c>
      <c r="G426" s="643"/>
      <c r="H426" s="697">
        <f>H427</f>
        <v>0</v>
      </c>
      <c r="I426" s="643"/>
      <c r="J426" s="667">
        <f>J427</f>
        <v>0</v>
      </c>
      <c r="K426" s="643"/>
      <c r="L426" s="140"/>
      <c r="N426" s="140"/>
      <c r="O426" s="140"/>
    </row>
    <row r="427" spans="1:15" s="124" customFormat="1" x14ac:dyDescent="0.25">
      <c r="A427" s="366" t="s">
        <v>50</v>
      </c>
      <c r="B427" s="566" t="s">
        <v>5</v>
      </c>
      <c r="C427" s="368" t="s">
        <v>7</v>
      </c>
      <c r="D427" s="435" t="s">
        <v>326</v>
      </c>
      <c r="E427" s="570" t="s">
        <v>63</v>
      </c>
      <c r="F427" s="697">
        <f>'ведом. 2026-2028'!AD270</f>
        <v>831</v>
      </c>
      <c r="G427" s="643"/>
      <c r="H427" s="697">
        <f>'ведом. 2026-2028'!AE270</f>
        <v>0</v>
      </c>
      <c r="I427" s="643"/>
      <c r="J427" s="667">
        <f>'ведом. 2026-2028'!AF270</f>
        <v>0</v>
      </c>
      <c r="K427" s="643"/>
      <c r="L427" s="140"/>
      <c r="N427" s="140"/>
      <c r="O427" s="140"/>
    </row>
    <row r="428" spans="1:15" s="371" customFormat="1" x14ac:dyDescent="0.25">
      <c r="A428" s="432" t="s">
        <v>179</v>
      </c>
      <c r="B428" s="568" t="s">
        <v>5</v>
      </c>
      <c r="C428" s="317" t="s">
        <v>7</v>
      </c>
      <c r="D428" s="682" t="s">
        <v>109</v>
      </c>
      <c r="E428" s="331"/>
      <c r="F428" s="699">
        <f t="shared" ref="F428:F433" si="99">F429</f>
        <v>165</v>
      </c>
      <c r="G428" s="647"/>
      <c r="H428" s="699">
        <f t="shared" ref="H428:H433" si="100">H429</f>
        <v>0</v>
      </c>
      <c r="I428" s="647"/>
      <c r="J428" s="669">
        <f t="shared" ref="J428:J433" si="101">J429</f>
        <v>0</v>
      </c>
      <c r="K428" s="643"/>
      <c r="L428" s="373"/>
      <c r="N428" s="373"/>
      <c r="O428" s="373"/>
    </row>
    <row r="429" spans="1:15" s="371" customFormat="1" x14ac:dyDescent="0.25">
      <c r="A429" s="408" t="s">
        <v>182</v>
      </c>
      <c r="B429" s="568" t="s">
        <v>5</v>
      </c>
      <c r="C429" s="317" t="s">
        <v>7</v>
      </c>
      <c r="D429" s="681" t="s">
        <v>183</v>
      </c>
      <c r="E429" s="331"/>
      <c r="F429" s="699">
        <f t="shared" si="99"/>
        <v>165</v>
      </c>
      <c r="G429" s="647"/>
      <c r="H429" s="699">
        <f t="shared" si="100"/>
        <v>0</v>
      </c>
      <c r="I429" s="647"/>
      <c r="J429" s="669">
        <f t="shared" si="101"/>
        <v>0</v>
      </c>
      <c r="K429" s="643"/>
      <c r="L429" s="373"/>
      <c r="N429" s="373"/>
      <c r="O429" s="373"/>
    </row>
    <row r="430" spans="1:15" s="371" customFormat="1" ht="31.5" x14ac:dyDescent="0.25">
      <c r="A430" s="337" t="s">
        <v>511</v>
      </c>
      <c r="B430" s="568" t="s">
        <v>5</v>
      </c>
      <c r="C430" s="317" t="s">
        <v>7</v>
      </c>
      <c r="D430" s="682" t="s">
        <v>512</v>
      </c>
      <c r="E430" s="331"/>
      <c r="F430" s="699">
        <f t="shared" si="99"/>
        <v>165</v>
      </c>
      <c r="G430" s="647"/>
      <c r="H430" s="699">
        <f t="shared" si="100"/>
        <v>0</v>
      </c>
      <c r="I430" s="647"/>
      <c r="J430" s="669">
        <f t="shared" si="101"/>
        <v>0</v>
      </c>
      <c r="K430" s="643"/>
      <c r="L430" s="373"/>
      <c r="N430" s="373"/>
      <c r="O430" s="373"/>
    </row>
    <row r="431" spans="1:15" s="371" customFormat="1" ht="31.5" x14ac:dyDescent="0.25">
      <c r="A431" s="337" t="s">
        <v>511</v>
      </c>
      <c r="B431" s="568" t="s">
        <v>5</v>
      </c>
      <c r="C431" s="317" t="s">
        <v>7</v>
      </c>
      <c r="D431" s="682" t="s">
        <v>512</v>
      </c>
      <c r="E431" s="317"/>
      <c r="F431" s="699">
        <f t="shared" si="99"/>
        <v>165</v>
      </c>
      <c r="G431" s="647"/>
      <c r="H431" s="699">
        <f t="shared" si="100"/>
        <v>0</v>
      </c>
      <c r="I431" s="647"/>
      <c r="J431" s="669">
        <f t="shared" si="101"/>
        <v>0</v>
      </c>
      <c r="K431" s="643"/>
      <c r="L431" s="373"/>
      <c r="N431" s="373"/>
      <c r="O431" s="373"/>
    </row>
    <row r="432" spans="1:15" s="371" customFormat="1" ht="78.75" x14ac:dyDescent="0.25">
      <c r="A432" s="337" t="s">
        <v>390</v>
      </c>
      <c r="B432" s="568" t="s">
        <v>5</v>
      </c>
      <c r="C432" s="317" t="s">
        <v>7</v>
      </c>
      <c r="D432" s="681" t="s">
        <v>513</v>
      </c>
      <c r="E432" s="317"/>
      <c r="F432" s="699">
        <f t="shared" si="99"/>
        <v>165</v>
      </c>
      <c r="G432" s="647"/>
      <c r="H432" s="699">
        <f t="shared" si="100"/>
        <v>0</v>
      </c>
      <c r="I432" s="647"/>
      <c r="J432" s="669">
        <f t="shared" si="101"/>
        <v>0</v>
      </c>
      <c r="K432" s="643"/>
      <c r="L432" s="373"/>
      <c r="N432" s="373"/>
      <c r="O432" s="373"/>
    </row>
    <row r="433" spans="1:15" s="371" customFormat="1" x14ac:dyDescent="0.25">
      <c r="A433" s="337" t="s">
        <v>117</v>
      </c>
      <c r="B433" s="568" t="s">
        <v>5</v>
      </c>
      <c r="C433" s="317" t="s">
        <v>7</v>
      </c>
      <c r="D433" s="681" t="s">
        <v>513</v>
      </c>
      <c r="E433" s="317">
        <v>200</v>
      </c>
      <c r="F433" s="699">
        <f t="shared" si="99"/>
        <v>165</v>
      </c>
      <c r="G433" s="647"/>
      <c r="H433" s="699">
        <f t="shared" si="100"/>
        <v>0</v>
      </c>
      <c r="I433" s="647"/>
      <c r="J433" s="669">
        <f t="shared" si="101"/>
        <v>0</v>
      </c>
      <c r="K433" s="643"/>
      <c r="L433" s="373"/>
      <c r="N433" s="373"/>
      <c r="O433" s="373"/>
    </row>
    <row r="434" spans="1:15" s="371" customFormat="1" x14ac:dyDescent="0.25">
      <c r="A434" s="337" t="s">
        <v>50</v>
      </c>
      <c r="B434" s="568" t="s">
        <v>5</v>
      </c>
      <c r="C434" s="317" t="s">
        <v>7</v>
      </c>
      <c r="D434" s="681" t="s">
        <v>513</v>
      </c>
      <c r="E434" s="317">
        <v>240</v>
      </c>
      <c r="F434" s="699">
        <f>'ведом. 2026-2028'!AD277</f>
        <v>165</v>
      </c>
      <c r="G434" s="647"/>
      <c r="H434" s="699">
        <f>'ведом. 2026-2028'!AE277</f>
        <v>0</v>
      </c>
      <c r="I434" s="643"/>
      <c r="J434" s="667">
        <f>'ведом. 2026-2028'!AF277</f>
        <v>0</v>
      </c>
      <c r="K434" s="643"/>
      <c r="L434" s="373"/>
      <c r="N434" s="373"/>
      <c r="O434" s="373"/>
    </row>
    <row r="435" spans="1:15" s="124" customFormat="1" ht="31.5" x14ac:dyDescent="0.25">
      <c r="A435" s="432" t="s">
        <v>290</v>
      </c>
      <c r="B435" s="566" t="s">
        <v>5</v>
      </c>
      <c r="C435" s="368" t="s">
        <v>7</v>
      </c>
      <c r="D435" s="676" t="s">
        <v>129</v>
      </c>
      <c r="E435" s="570"/>
      <c r="F435" s="697">
        <f>F436</f>
        <v>810</v>
      </c>
      <c r="G435" s="643"/>
      <c r="H435" s="697">
        <f>H436</f>
        <v>0</v>
      </c>
      <c r="I435" s="643"/>
      <c r="J435" s="667">
        <f>J436</f>
        <v>0</v>
      </c>
      <c r="K435" s="643"/>
      <c r="L435" s="140"/>
      <c r="N435" s="140"/>
      <c r="O435" s="140"/>
    </row>
    <row r="436" spans="1:15" s="124" customFormat="1" ht="47.25" x14ac:dyDescent="0.25">
      <c r="A436" s="432" t="s">
        <v>764</v>
      </c>
      <c r="B436" s="566" t="s">
        <v>5</v>
      </c>
      <c r="C436" s="368" t="s">
        <v>7</v>
      </c>
      <c r="D436" s="676" t="s">
        <v>291</v>
      </c>
      <c r="E436" s="368"/>
      <c r="F436" s="697">
        <f>F437</f>
        <v>810</v>
      </c>
      <c r="G436" s="643"/>
      <c r="H436" s="697">
        <f>H437</f>
        <v>0</v>
      </c>
      <c r="I436" s="643"/>
      <c r="J436" s="667">
        <f>J437</f>
        <v>0</v>
      </c>
      <c r="K436" s="643"/>
      <c r="L436" s="140"/>
      <c r="N436" s="140"/>
      <c r="O436" s="140"/>
    </row>
    <row r="437" spans="1:15" s="124" customFormat="1" x14ac:dyDescent="0.25">
      <c r="A437" s="541" t="s">
        <v>295</v>
      </c>
      <c r="B437" s="566" t="s">
        <v>5</v>
      </c>
      <c r="C437" s="368" t="s">
        <v>7</v>
      </c>
      <c r="D437" s="676" t="s">
        <v>296</v>
      </c>
      <c r="E437" s="368"/>
      <c r="F437" s="697">
        <f>F438</f>
        <v>810</v>
      </c>
      <c r="G437" s="643"/>
      <c r="H437" s="697">
        <f>H438</f>
        <v>0</v>
      </c>
      <c r="I437" s="643"/>
      <c r="J437" s="667">
        <f>J438</f>
        <v>0</v>
      </c>
      <c r="K437" s="643"/>
      <c r="L437" s="140"/>
      <c r="N437" s="140"/>
      <c r="O437" s="140"/>
    </row>
    <row r="438" spans="1:15" s="124" customFormat="1" ht="47.25" x14ac:dyDescent="0.25">
      <c r="A438" s="543" t="s">
        <v>338</v>
      </c>
      <c r="B438" s="566" t="s">
        <v>5</v>
      </c>
      <c r="C438" s="368" t="s">
        <v>7</v>
      </c>
      <c r="D438" s="676" t="s">
        <v>297</v>
      </c>
      <c r="E438" s="368"/>
      <c r="F438" s="697">
        <f>F439</f>
        <v>810</v>
      </c>
      <c r="G438" s="643"/>
      <c r="H438" s="697">
        <f>H439</f>
        <v>0</v>
      </c>
      <c r="I438" s="643"/>
      <c r="J438" s="667">
        <f>J439</f>
        <v>0</v>
      </c>
      <c r="K438" s="643"/>
      <c r="L438" s="140"/>
      <c r="N438" s="140"/>
      <c r="O438" s="140"/>
    </row>
    <row r="439" spans="1:15" s="124" customFormat="1" x14ac:dyDescent="0.25">
      <c r="A439" s="537" t="s">
        <v>117</v>
      </c>
      <c r="B439" s="566" t="s">
        <v>5</v>
      </c>
      <c r="C439" s="368" t="s">
        <v>7</v>
      </c>
      <c r="D439" s="676" t="s">
        <v>297</v>
      </c>
      <c r="E439" s="368">
        <v>200</v>
      </c>
      <c r="F439" s="697">
        <f>F440</f>
        <v>810</v>
      </c>
      <c r="G439" s="643"/>
      <c r="H439" s="697">
        <f>H440</f>
        <v>0</v>
      </c>
      <c r="I439" s="643"/>
      <c r="J439" s="667">
        <f>J440</f>
        <v>0</v>
      </c>
      <c r="K439" s="643"/>
      <c r="L439" s="140"/>
      <c r="N439" s="140"/>
      <c r="O439" s="140"/>
    </row>
    <row r="440" spans="1:15" s="124" customFormat="1" x14ac:dyDescent="0.25">
      <c r="A440" s="537" t="s">
        <v>50</v>
      </c>
      <c r="B440" s="566" t="s">
        <v>5</v>
      </c>
      <c r="C440" s="368" t="s">
        <v>7</v>
      </c>
      <c r="D440" s="676" t="s">
        <v>297</v>
      </c>
      <c r="E440" s="368">
        <v>240</v>
      </c>
      <c r="F440" s="697">
        <f>'ведом. 2026-2028'!AD283</f>
        <v>810</v>
      </c>
      <c r="G440" s="643"/>
      <c r="H440" s="697">
        <f>'ведом. 2026-2028'!AE283</f>
        <v>0</v>
      </c>
      <c r="I440" s="643"/>
      <c r="J440" s="667">
        <f>'ведом. 2026-2028'!AF283</f>
        <v>0</v>
      </c>
      <c r="K440" s="643"/>
      <c r="L440" s="140"/>
      <c r="N440" s="140"/>
      <c r="O440" s="140"/>
    </row>
    <row r="441" spans="1:15" s="153" customFormat="1" x14ac:dyDescent="0.25">
      <c r="A441" s="535" t="s">
        <v>241</v>
      </c>
      <c r="B441" s="566" t="s">
        <v>5</v>
      </c>
      <c r="C441" s="368" t="s">
        <v>7</v>
      </c>
      <c r="D441" s="676" t="s">
        <v>242</v>
      </c>
      <c r="E441" s="158"/>
      <c r="F441" s="697">
        <f>F442</f>
        <v>700</v>
      </c>
      <c r="G441" s="643"/>
      <c r="H441" s="697">
        <f t="shared" ref="H441:J445" si="102">H442</f>
        <v>0</v>
      </c>
      <c r="I441" s="643"/>
      <c r="J441" s="667">
        <f t="shared" si="102"/>
        <v>0</v>
      </c>
      <c r="K441" s="643"/>
      <c r="L441" s="140"/>
      <c r="N441" s="140"/>
      <c r="O441" s="140"/>
    </row>
    <row r="442" spans="1:15" s="153" customFormat="1" x14ac:dyDescent="0.25">
      <c r="A442" s="535" t="s">
        <v>681</v>
      </c>
      <c r="B442" s="566" t="s">
        <v>5</v>
      </c>
      <c r="C442" s="368" t="s">
        <v>7</v>
      </c>
      <c r="D442" s="676" t="s">
        <v>243</v>
      </c>
      <c r="E442" s="444"/>
      <c r="F442" s="697">
        <f>F443</f>
        <v>700</v>
      </c>
      <c r="G442" s="643"/>
      <c r="H442" s="697">
        <f t="shared" si="102"/>
        <v>0</v>
      </c>
      <c r="I442" s="643"/>
      <c r="J442" s="667">
        <f t="shared" si="102"/>
        <v>0</v>
      </c>
      <c r="K442" s="643"/>
      <c r="L442" s="140"/>
      <c r="N442" s="140"/>
      <c r="O442" s="140"/>
    </row>
    <row r="443" spans="1:15" s="153" customFormat="1" ht="31.5" x14ac:dyDescent="0.25">
      <c r="A443" s="535" t="s">
        <v>578</v>
      </c>
      <c r="B443" s="566" t="s">
        <v>5</v>
      </c>
      <c r="C443" s="368" t="s">
        <v>7</v>
      </c>
      <c r="D443" s="676" t="s">
        <v>575</v>
      </c>
      <c r="E443" s="368"/>
      <c r="F443" s="697">
        <f>F444</f>
        <v>700</v>
      </c>
      <c r="G443" s="643"/>
      <c r="H443" s="697">
        <f t="shared" si="102"/>
        <v>0</v>
      </c>
      <c r="I443" s="643"/>
      <c r="J443" s="667">
        <f t="shared" si="102"/>
        <v>0</v>
      </c>
      <c r="K443" s="643"/>
      <c r="L443" s="140"/>
      <c r="N443" s="140"/>
      <c r="O443" s="140"/>
    </row>
    <row r="444" spans="1:15" s="153" customFormat="1" ht="31.5" x14ac:dyDescent="0.25">
      <c r="A444" s="432" t="s">
        <v>577</v>
      </c>
      <c r="B444" s="566" t="s">
        <v>5</v>
      </c>
      <c r="C444" s="368" t="s">
        <v>7</v>
      </c>
      <c r="D444" s="676" t="s">
        <v>576</v>
      </c>
      <c r="E444" s="368"/>
      <c r="F444" s="697">
        <f>F445</f>
        <v>700</v>
      </c>
      <c r="G444" s="643"/>
      <c r="H444" s="697">
        <f t="shared" si="102"/>
        <v>0</v>
      </c>
      <c r="I444" s="643"/>
      <c r="J444" s="667">
        <f t="shared" si="102"/>
        <v>0</v>
      </c>
      <c r="K444" s="643"/>
      <c r="L444" s="140"/>
      <c r="N444" s="140"/>
      <c r="O444" s="140"/>
    </row>
    <row r="445" spans="1:15" s="153" customFormat="1" x14ac:dyDescent="0.25">
      <c r="A445" s="536" t="s">
        <v>117</v>
      </c>
      <c r="B445" s="566" t="s">
        <v>5</v>
      </c>
      <c r="C445" s="368" t="s">
        <v>7</v>
      </c>
      <c r="D445" s="676" t="s">
        <v>576</v>
      </c>
      <c r="E445" s="368">
        <v>200</v>
      </c>
      <c r="F445" s="697">
        <f>F446</f>
        <v>700</v>
      </c>
      <c r="G445" s="643"/>
      <c r="H445" s="697">
        <f t="shared" si="102"/>
        <v>0</v>
      </c>
      <c r="I445" s="643"/>
      <c r="J445" s="667">
        <f t="shared" si="102"/>
        <v>0</v>
      </c>
      <c r="K445" s="643"/>
      <c r="L445" s="140"/>
      <c r="N445" s="140"/>
      <c r="O445" s="140"/>
    </row>
    <row r="446" spans="1:15" s="153" customFormat="1" x14ac:dyDescent="0.25">
      <c r="A446" s="536" t="s">
        <v>50</v>
      </c>
      <c r="B446" s="566" t="s">
        <v>5</v>
      </c>
      <c r="C446" s="368" t="s">
        <v>7</v>
      </c>
      <c r="D446" s="676" t="s">
        <v>576</v>
      </c>
      <c r="E446" s="368">
        <v>240</v>
      </c>
      <c r="F446" s="697">
        <f>'ведом. 2026-2028'!AD289</f>
        <v>700</v>
      </c>
      <c r="G446" s="643"/>
      <c r="H446" s="697">
        <f>'ведом. 2026-2028'!AE289</f>
        <v>0</v>
      </c>
      <c r="I446" s="643"/>
      <c r="J446" s="667">
        <f>'ведом. 2026-2028'!AF289</f>
        <v>0</v>
      </c>
      <c r="K446" s="643"/>
      <c r="L446" s="140"/>
      <c r="N446" s="140"/>
      <c r="O446" s="140"/>
    </row>
    <row r="447" spans="1:15" s="124" customFormat="1" x14ac:dyDescent="0.25">
      <c r="A447" s="432" t="s">
        <v>234</v>
      </c>
      <c r="B447" s="566" t="s">
        <v>5</v>
      </c>
      <c r="C447" s="368" t="s">
        <v>7</v>
      </c>
      <c r="D447" s="676" t="s">
        <v>235</v>
      </c>
      <c r="E447" s="570"/>
      <c r="F447" s="700">
        <f t="shared" ref="F447:K447" si="103">F448+F466</f>
        <v>647434.19999999995</v>
      </c>
      <c r="G447" s="645">
        <f t="shared" si="103"/>
        <v>376201.5</v>
      </c>
      <c r="H447" s="700">
        <f t="shared" si="103"/>
        <v>887712.2</v>
      </c>
      <c r="I447" s="645">
        <f t="shared" si="103"/>
        <v>586785.6</v>
      </c>
      <c r="J447" s="670">
        <f t="shared" si="103"/>
        <v>658795.1</v>
      </c>
      <c r="K447" s="645">
        <f t="shared" si="103"/>
        <v>393589.3</v>
      </c>
      <c r="L447" s="140"/>
      <c r="N447" s="140"/>
      <c r="O447" s="140"/>
    </row>
    <row r="448" spans="1:15" s="153" customFormat="1" x14ac:dyDescent="0.25">
      <c r="A448" s="426" t="s">
        <v>356</v>
      </c>
      <c r="B448" s="566" t="s">
        <v>5</v>
      </c>
      <c r="C448" s="368" t="s">
        <v>7</v>
      </c>
      <c r="D448" s="676" t="s">
        <v>357</v>
      </c>
      <c r="E448" s="570"/>
      <c r="F448" s="700">
        <f t="shared" ref="F448:K448" si="104">F459+F449</f>
        <v>458056.6</v>
      </c>
      <c r="G448" s="645">
        <f t="shared" si="104"/>
        <v>376201.5</v>
      </c>
      <c r="H448" s="700">
        <f t="shared" si="104"/>
        <v>700221.5</v>
      </c>
      <c r="I448" s="645">
        <f t="shared" si="104"/>
        <v>586785.6</v>
      </c>
      <c r="J448" s="670">
        <f t="shared" si="104"/>
        <v>469677</v>
      </c>
      <c r="K448" s="645">
        <f t="shared" si="104"/>
        <v>393589.3</v>
      </c>
      <c r="L448" s="140"/>
      <c r="N448" s="140"/>
      <c r="O448" s="140"/>
    </row>
    <row r="449" spans="1:15" s="153" customFormat="1" ht="31.5" x14ac:dyDescent="0.25">
      <c r="A449" s="426" t="s">
        <v>380</v>
      </c>
      <c r="B449" s="566" t="s">
        <v>5</v>
      </c>
      <c r="C449" s="368" t="s">
        <v>7</v>
      </c>
      <c r="D449" s="676" t="s">
        <v>381</v>
      </c>
      <c r="E449" s="570"/>
      <c r="F449" s="700">
        <f>F450+F456+F453</f>
        <v>380529.3</v>
      </c>
      <c r="G449" s="645">
        <f t="shared" ref="G449:J449" si="105">G450+G456+G453</f>
        <v>311233.59999999998</v>
      </c>
      <c r="H449" s="700">
        <f t="shared" si="105"/>
        <v>0</v>
      </c>
      <c r="I449" s="645"/>
      <c r="J449" s="670">
        <f t="shared" si="105"/>
        <v>0</v>
      </c>
      <c r="K449" s="645"/>
      <c r="L449" s="140"/>
      <c r="N449" s="140"/>
      <c r="O449" s="140"/>
    </row>
    <row r="450" spans="1:15" s="153" customFormat="1" ht="31.5" x14ac:dyDescent="0.25">
      <c r="A450" s="408" t="s">
        <v>683</v>
      </c>
      <c r="B450" s="566" t="s">
        <v>5</v>
      </c>
      <c r="C450" s="368" t="s">
        <v>7</v>
      </c>
      <c r="D450" s="681" t="s">
        <v>682</v>
      </c>
      <c r="E450" s="570"/>
      <c r="F450" s="700">
        <f>F451</f>
        <v>41995</v>
      </c>
      <c r="G450" s="645"/>
      <c r="H450" s="700">
        <f>H451</f>
        <v>0</v>
      </c>
      <c r="I450" s="645"/>
      <c r="J450" s="670">
        <f t="shared" ref="J450" si="106">J451</f>
        <v>0</v>
      </c>
      <c r="K450" s="645"/>
      <c r="L450" s="140"/>
      <c r="N450" s="140"/>
      <c r="O450" s="140"/>
    </row>
    <row r="451" spans="1:15" s="153" customFormat="1" x14ac:dyDescent="0.25">
      <c r="A451" s="366" t="s">
        <v>117</v>
      </c>
      <c r="B451" s="566" t="s">
        <v>5</v>
      </c>
      <c r="C451" s="368" t="s">
        <v>7</v>
      </c>
      <c r="D451" s="681" t="s">
        <v>682</v>
      </c>
      <c r="E451" s="570" t="s">
        <v>36</v>
      </c>
      <c r="F451" s="700">
        <f>F452</f>
        <v>41995</v>
      </c>
      <c r="G451" s="645"/>
      <c r="H451" s="700">
        <f>H452</f>
        <v>0</v>
      </c>
      <c r="I451" s="645"/>
      <c r="J451" s="670">
        <f>J452</f>
        <v>0</v>
      </c>
      <c r="K451" s="645"/>
      <c r="L451" s="140"/>
      <c r="N451" s="140"/>
      <c r="O451" s="140"/>
    </row>
    <row r="452" spans="1:15" s="153" customFormat="1" x14ac:dyDescent="0.25">
      <c r="A452" s="366" t="s">
        <v>50</v>
      </c>
      <c r="B452" s="566" t="s">
        <v>5</v>
      </c>
      <c r="C452" s="368" t="s">
        <v>7</v>
      </c>
      <c r="D452" s="681" t="s">
        <v>682</v>
      </c>
      <c r="E452" s="570" t="s">
        <v>63</v>
      </c>
      <c r="F452" s="700">
        <f>'ведом. 2026-2028'!AD834</f>
        <v>41995</v>
      </c>
      <c r="G452" s="645"/>
      <c r="H452" s="700">
        <f>'ведом. 2026-2028'!AE834</f>
        <v>0</v>
      </c>
      <c r="I452" s="645"/>
      <c r="J452" s="670">
        <f>'ведом. 2026-2028'!AF834</f>
        <v>0</v>
      </c>
      <c r="K452" s="645"/>
      <c r="L452" s="140"/>
      <c r="N452" s="140"/>
      <c r="O452" s="140"/>
    </row>
    <row r="453" spans="1:15" s="371" customFormat="1" x14ac:dyDescent="0.25">
      <c r="A453" s="337" t="s">
        <v>720</v>
      </c>
      <c r="B453" s="568" t="s">
        <v>5</v>
      </c>
      <c r="C453" s="317" t="s">
        <v>7</v>
      </c>
      <c r="D453" s="681" t="s">
        <v>721</v>
      </c>
      <c r="E453" s="331"/>
      <c r="F453" s="700">
        <f>F454</f>
        <v>10920</v>
      </c>
      <c r="G453" s="645"/>
      <c r="H453" s="700">
        <f t="shared" ref="H453:J454" si="107">H454</f>
        <v>0</v>
      </c>
      <c r="I453" s="645"/>
      <c r="J453" s="670">
        <f t="shared" si="107"/>
        <v>0</v>
      </c>
      <c r="K453" s="645"/>
      <c r="L453" s="373"/>
      <c r="N453" s="373"/>
      <c r="O453" s="373"/>
    </row>
    <row r="454" spans="1:15" s="371" customFormat="1" x14ac:dyDescent="0.25">
      <c r="A454" s="337" t="s">
        <v>117</v>
      </c>
      <c r="B454" s="568" t="s">
        <v>5</v>
      </c>
      <c r="C454" s="317" t="s">
        <v>7</v>
      </c>
      <c r="D454" s="681" t="s">
        <v>721</v>
      </c>
      <c r="E454" s="331" t="s">
        <v>36</v>
      </c>
      <c r="F454" s="700">
        <f>F455</f>
        <v>10920</v>
      </c>
      <c r="G454" s="645"/>
      <c r="H454" s="700">
        <f t="shared" si="107"/>
        <v>0</v>
      </c>
      <c r="I454" s="645"/>
      <c r="J454" s="670">
        <f t="shared" si="107"/>
        <v>0</v>
      </c>
      <c r="K454" s="645"/>
      <c r="L454" s="373"/>
      <c r="N454" s="373"/>
      <c r="O454" s="373"/>
    </row>
    <row r="455" spans="1:15" s="371" customFormat="1" x14ac:dyDescent="0.25">
      <c r="A455" s="337" t="s">
        <v>50</v>
      </c>
      <c r="B455" s="568" t="s">
        <v>5</v>
      </c>
      <c r="C455" s="317" t="s">
        <v>7</v>
      </c>
      <c r="D455" s="681" t="s">
        <v>721</v>
      </c>
      <c r="E455" s="331" t="s">
        <v>63</v>
      </c>
      <c r="F455" s="700">
        <f>'ведом. 2026-2028'!AD837</f>
        <v>10920</v>
      </c>
      <c r="G455" s="645"/>
      <c r="H455" s="700">
        <f>'ведом. 2026-2028'!AE837</f>
        <v>0</v>
      </c>
      <c r="I455" s="645"/>
      <c r="J455" s="670">
        <f>'ведом. 2026-2028'!AF837</f>
        <v>0</v>
      </c>
      <c r="K455" s="645"/>
      <c r="L455" s="373"/>
      <c r="N455" s="373"/>
      <c r="O455" s="373"/>
    </row>
    <row r="456" spans="1:15" s="371" customFormat="1" x14ac:dyDescent="0.25">
      <c r="A456" s="408" t="s">
        <v>690</v>
      </c>
      <c r="B456" s="568" t="s">
        <v>5</v>
      </c>
      <c r="C456" s="317" t="s">
        <v>7</v>
      </c>
      <c r="D456" s="681" t="s">
        <v>689</v>
      </c>
      <c r="E456" s="331"/>
      <c r="F456" s="700">
        <f>F457</f>
        <v>327614.3</v>
      </c>
      <c r="G456" s="645">
        <f t="shared" ref="G456:J456" si="108">G457</f>
        <v>311233.59999999998</v>
      </c>
      <c r="H456" s="700">
        <f t="shared" si="108"/>
        <v>0</v>
      </c>
      <c r="I456" s="645"/>
      <c r="J456" s="670">
        <f t="shared" si="108"/>
        <v>0</v>
      </c>
      <c r="K456" s="645"/>
      <c r="L456" s="373"/>
      <c r="N456" s="373"/>
      <c r="O456" s="373"/>
    </row>
    <row r="457" spans="1:15" s="371" customFormat="1" x14ac:dyDescent="0.25">
      <c r="A457" s="337" t="s">
        <v>117</v>
      </c>
      <c r="B457" s="568" t="s">
        <v>5</v>
      </c>
      <c r="C457" s="317" t="s">
        <v>7</v>
      </c>
      <c r="D457" s="681" t="s">
        <v>689</v>
      </c>
      <c r="E457" s="331" t="s">
        <v>36</v>
      </c>
      <c r="F457" s="700">
        <f>F458</f>
        <v>327614.3</v>
      </c>
      <c r="G457" s="645">
        <f t="shared" ref="G457:J457" si="109">G458</f>
        <v>311233.59999999998</v>
      </c>
      <c r="H457" s="700">
        <f t="shared" si="109"/>
        <v>0</v>
      </c>
      <c r="I457" s="645"/>
      <c r="J457" s="670">
        <f t="shared" si="109"/>
        <v>0</v>
      </c>
      <c r="K457" s="645"/>
      <c r="L457" s="373"/>
      <c r="N457" s="373"/>
      <c r="O457" s="373"/>
    </row>
    <row r="458" spans="1:15" s="371" customFormat="1" x14ac:dyDescent="0.25">
      <c r="A458" s="337" t="s">
        <v>50</v>
      </c>
      <c r="B458" s="568" t="s">
        <v>5</v>
      </c>
      <c r="C458" s="317" t="s">
        <v>7</v>
      </c>
      <c r="D458" s="681" t="s">
        <v>689</v>
      </c>
      <c r="E458" s="331" t="s">
        <v>63</v>
      </c>
      <c r="F458" s="700">
        <f>'ведом. 2026-2028'!AD840</f>
        <v>327614.3</v>
      </c>
      <c r="G458" s="645">
        <v>311233.59999999998</v>
      </c>
      <c r="H458" s="700">
        <f>'ведом. 2026-2028'!AE840</f>
        <v>0</v>
      </c>
      <c r="I458" s="645"/>
      <c r="J458" s="670">
        <f>'ведом. 2026-2028'!AF840</f>
        <v>0</v>
      </c>
      <c r="K458" s="645"/>
      <c r="L458" s="373"/>
      <c r="N458" s="373"/>
      <c r="O458" s="373"/>
    </row>
    <row r="459" spans="1:15" s="153" customFormat="1" x14ac:dyDescent="0.25">
      <c r="A459" s="428" t="s">
        <v>601</v>
      </c>
      <c r="B459" s="566" t="s">
        <v>5</v>
      </c>
      <c r="C459" s="368" t="s">
        <v>7</v>
      </c>
      <c r="D459" s="676" t="s">
        <v>602</v>
      </c>
      <c r="E459" s="570"/>
      <c r="F459" s="700">
        <f>F460+F463</f>
        <v>77527.3</v>
      </c>
      <c r="G459" s="645">
        <f t="shared" ref="G459:K459" si="110">G460+G463</f>
        <v>64967.9</v>
      </c>
      <c r="H459" s="700">
        <f t="shared" si="110"/>
        <v>700221.5</v>
      </c>
      <c r="I459" s="645">
        <f t="shared" si="110"/>
        <v>586785.6</v>
      </c>
      <c r="J459" s="670">
        <f t="shared" si="110"/>
        <v>469677</v>
      </c>
      <c r="K459" s="645">
        <f t="shared" si="110"/>
        <v>393589.3</v>
      </c>
      <c r="L459" s="140"/>
      <c r="N459" s="140"/>
      <c r="O459" s="140"/>
    </row>
    <row r="460" spans="1:15" s="153" customFormat="1" ht="31.5" x14ac:dyDescent="0.25">
      <c r="A460" s="366" t="s">
        <v>722</v>
      </c>
      <c r="B460" s="566" t="s">
        <v>5</v>
      </c>
      <c r="C460" s="368" t="s">
        <v>7</v>
      </c>
      <c r="D460" s="676" t="s">
        <v>723</v>
      </c>
      <c r="E460" s="570"/>
      <c r="F460" s="700">
        <f t="shared" ref="F460:H461" si="111">F461</f>
        <v>0</v>
      </c>
      <c r="G460" s="645"/>
      <c r="H460" s="700">
        <f t="shared" si="111"/>
        <v>0</v>
      </c>
      <c r="I460" s="645"/>
      <c r="J460" s="670">
        <f>J461</f>
        <v>469677</v>
      </c>
      <c r="K460" s="645">
        <f>K461</f>
        <v>393589.3</v>
      </c>
      <c r="L460" s="140"/>
      <c r="N460" s="140"/>
      <c r="O460" s="140"/>
    </row>
    <row r="461" spans="1:15" s="153" customFormat="1" x14ac:dyDescent="0.25">
      <c r="A461" s="366" t="s">
        <v>117</v>
      </c>
      <c r="B461" s="566" t="s">
        <v>5</v>
      </c>
      <c r="C461" s="368" t="s">
        <v>7</v>
      </c>
      <c r="D461" s="676" t="s">
        <v>723</v>
      </c>
      <c r="E461" s="570" t="s">
        <v>36</v>
      </c>
      <c r="F461" s="700">
        <f t="shared" si="111"/>
        <v>0</v>
      </c>
      <c r="G461" s="645"/>
      <c r="H461" s="700">
        <f t="shared" si="111"/>
        <v>0</v>
      </c>
      <c r="I461" s="645"/>
      <c r="J461" s="670">
        <f>J462</f>
        <v>469677</v>
      </c>
      <c r="K461" s="645">
        <f>K462</f>
        <v>393589.3</v>
      </c>
      <c r="L461" s="140"/>
      <c r="N461" s="140"/>
      <c r="O461" s="140"/>
    </row>
    <row r="462" spans="1:15" s="153" customFormat="1" x14ac:dyDescent="0.25">
      <c r="A462" s="366" t="s">
        <v>50</v>
      </c>
      <c r="B462" s="566" t="s">
        <v>5</v>
      </c>
      <c r="C462" s="368" t="s">
        <v>7</v>
      </c>
      <c r="D462" s="676" t="s">
        <v>723</v>
      </c>
      <c r="E462" s="570" t="s">
        <v>63</v>
      </c>
      <c r="F462" s="700">
        <f>'ведом. 2026-2028'!AD844</f>
        <v>0</v>
      </c>
      <c r="G462" s="645"/>
      <c r="H462" s="700">
        <f>'ведом. 2026-2028'!AE844</f>
        <v>0</v>
      </c>
      <c r="I462" s="645"/>
      <c r="J462" s="670">
        <f>'ведом. 2026-2028'!AF844</f>
        <v>469677</v>
      </c>
      <c r="K462" s="645">
        <v>393589.3</v>
      </c>
      <c r="L462" s="140"/>
      <c r="N462" s="140"/>
      <c r="O462" s="140"/>
    </row>
    <row r="463" spans="1:15" s="371" customFormat="1" ht="31.5" x14ac:dyDescent="0.25">
      <c r="A463" s="337" t="s">
        <v>579</v>
      </c>
      <c r="B463" s="568" t="s">
        <v>5</v>
      </c>
      <c r="C463" s="317" t="s">
        <v>7</v>
      </c>
      <c r="D463" s="676" t="s">
        <v>605</v>
      </c>
      <c r="E463" s="331"/>
      <c r="F463" s="700">
        <f>F464</f>
        <v>77527.3</v>
      </c>
      <c r="G463" s="645">
        <f>G464</f>
        <v>64967.9</v>
      </c>
      <c r="H463" s="700">
        <f t="shared" ref="H463:J464" si="112">H464</f>
        <v>700221.5</v>
      </c>
      <c r="I463" s="645">
        <f t="shared" si="112"/>
        <v>586785.6</v>
      </c>
      <c r="J463" s="670">
        <f t="shared" si="112"/>
        <v>0</v>
      </c>
      <c r="K463" s="645"/>
      <c r="L463" s="373"/>
      <c r="N463" s="373"/>
      <c r="O463" s="373"/>
    </row>
    <row r="464" spans="1:15" s="371" customFormat="1" x14ac:dyDescent="0.25">
      <c r="A464" s="337" t="s">
        <v>117</v>
      </c>
      <c r="B464" s="568" t="s">
        <v>5</v>
      </c>
      <c r="C464" s="317" t="s">
        <v>7</v>
      </c>
      <c r="D464" s="676" t="s">
        <v>605</v>
      </c>
      <c r="E464" s="331" t="s">
        <v>36</v>
      </c>
      <c r="F464" s="700">
        <f>F465</f>
        <v>77527.3</v>
      </c>
      <c r="G464" s="645">
        <f>G465</f>
        <v>64967.9</v>
      </c>
      <c r="H464" s="700">
        <f t="shared" si="112"/>
        <v>700221.5</v>
      </c>
      <c r="I464" s="645">
        <f t="shared" si="112"/>
        <v>586785.6</v>
      </c>
      <c r="J464" s="670">
        <f t="shared" si="112"/>
        <v>0</v>
      </c>
      <c r="K464" s="645"/>
      <c r="L464" s="373"/>
      <c r="N464" s="373"/>
      <c r="O464" s="373"/>
    </row>
    <row r="465" spans="1:15" s="371" customFormat="1" x14ac:dyDescent="0.25">
      <c r="A465" s="337" t="s">
        <v>50</v>
      </c>
      <c r="B465" s="568" t="s">
        <v>5</v>
      </c>
      <c r="C465" s="317" t="s">
        <v>7</v>
      </c>
      <c r="D465" s="676" t="s">
        <v>605</v>
      </c>
      <c r="E465" s="331" t="s">
        <v>63</v>
      </c>
      <c r="F465" s="700">
        <f>'ведом. 2026-2028'!AD847</f>
        <v>77527.3</v>
      </c>
      <c r="G465" s="645">
        <v>64967.9</v>
      </c>
      <c r="H465" s="700">
        <f>'ведом. 2026-2028'!AE847</f>
        <v>700221.5</v>
      </c>
      <c r="I465" s="645">
        <v>586785.6</v>
      </c>
      <c r="J465" s="670">
        <f>'ведом. 2026-2028'!AF847</f>
        <v>0</v>
      </c>
      <c r="K465" s="645"/>
      <c r="L465" s="373"/>
      <c r="M465" s="373"/>
      <c r="N465" s="373"/>
      <c r="O465" s="373"/>
    </row>
    <row r="466" spans="1:15" s="124" customFormat="1" ht="31.5" x14ac:dyDescent="0.25">
      <c r="A466" s="432" t="s">
        <v>517</v>
      </c>
      <c r="B466" s="566" t="s">
        <v>5</v>
      </c>
      <c r="C466" s="368" t="s">
        <v>7</v>
      </c>
      <c r="D466" s="676" t="s">
        <v>236</v>
      </c>
      <c r="E466" s="570"/>
      <c r="F466" s="700">
        <f>F467</f>
        <v>189377.6</v>
      </c>
      <c r="G466" s="645"/>
      <c r="H466" s="700">
        <f>H467</f>
        <v>187490.7</v>
      </c>
      <c r="I466" s="645"/>
      <c r="J466" s="670">
        <f>J467</f>
        <v>189118.1</v>
      </c>
      <c r="K466" s="645"/>
      <c r="L466" s="140"/>
      <c r="N466" s="140"/>
      <c r="O466" s="140"/>
    </row>
    <row r="467" spans="1:15" s="124" customFormat="1" ht="31.5" x14ac:dyDescent="0.25">
      <c r="A467" s="428" t="s">
        <v>518</v>
      </c>
      <c r="B467" s="566" t="s">
        <v>5</v>
      </c>
      <c r="C467" s="368" t="s">
        <v>7</v>
      </c>
      <c r="D467" s="676" t="s">
        <v>237</v>
      </c>
      <c r="E467" s="368"/>
      <c r="F467" s="700">
        <f>F477+F468+F474+F471</f>
        <v>189377.6</v>
      </c>
      <c r="G467" s="645"/>
      <c r="H467" s="700">
        <f t="shared" ref="H467:J467" si="113">H477+H468+H474+H471</f>
        <v>187490.7</v>
      </c>
      <c r="I467" s="645"/>
      <c r="J467" s="670">
        <f t="shared" si="113"/>
        <v>189118.1</v>
      </c>
      <c r="K467" s="645"/>
      <c r="L467" s="140"/>
      <c r="N467" s="140"/>
      <c r="O467" s="140"/>
    </row>
    <row r="468" spans="1:15" s="153" customFormat="1" x14ac:dyDescent="0.25">
      <c r="A468" s="366" t="s">
        <v>418</v>
      </c>
      <c r="B468" s="566" t="s">
        <v>5</v>
      </c>
      <c r="C468" s="368" t="s">
        <v>7</v>
      </c>
      <c r="D468" s="676" t="s">
        <v>386</v>
      </c>
      <c r="E468" s="368"/>
      <c r="F468" s="700">
        <f>F469</f>
        <v>39178</v>
      </c>
      <c r="G468" s="645"/>
      <c r="H468" s="700">
        <f>H469</f>
        <v>33264</v>
      </c>
      <c r="I468" s="645"/>
      <c r="J468" s="670">
        <f>J469</f>
        <v>35571.9</v>
      </c>
      <c r="K468" s="646"/>
      <c r="L468" s="140"/>
      <c r="N468" s="140"/>
      <c r="O468" s="140"/>
    </row>
    <row r="469" spans="1:15" s="153" customFormat="1" x14ac:dyDescent="0.25">
      <c r="A469" s="366" t="s">
        <v>117</v>
      </c>
      <c r="B469" s="566" t="s">
        <v>5</v>
      </c>
      <c r="C469" s="368" t="s">
        <v>7</v>
      </c>
      <c r="D469" s="676" t="s">
        <v>386</v>
      </c>
      <c r="E469" s="444">
        <v>200</v>
      </c>
      <c r="F469" s="700">
        <f>F470</f>
        <v>39178</v>
      </c>
      <c r="G469" s="645"/>
      <c r="H469" s="700">
        <f>H470</f>
        <v>33264</v>
      </c>
      <c r="I469" s="645"/>
      <c r="J469" s="670">
        <f>J470</f>
        <v>35571.9</v>
      </c>
      <c r="K469" s="646"/>
      <c r="L469" s="140"/>
      <c r="N469" s="140"/>
      <c r="O469" s="140"/>
    </row>
    <row r="470" spans="1:15" s="153" customFormat="1" x14ac:dyDescent="0.25">
      <c r="A470" s="366" t="s">
        <v>50</v>
      </c>
      <c r="B470" s="566" t="s">
        <v>5</v>
      </c>
      <c r="C470" s="368" t="s">
        <v>7</v>
      </c>
      <c r="D470" s="676" t="s">
        <v>386</v>
      </c>
      <c r="E470" s="368">
        <v>240</v>
      </c>
      <c r="F470" s="700">
        <f>'ведом. 2026-2028'!AD852</f>
        <v>39178</v>
      </c>
      <c r="G470" s="646"/>
      <c r="H470" s="700">
        <f>'ведом. 2026-2028'!AE852</f>
        <v>33264</v>
      </c>
      <c r="I470" s="646"/>
      <c r="J470" s="670">
        <f>'ведом. 2026-2028'!AF852</f>
        <v>35571.9</v>
      </c>
      <c r="K470" s="646"/>
      <c r="L470" s="140"/>
      <c r="N470" s="140"/>
      <c r="O470" s="140"/>
    </row>
    <row r="471" spans="1:15" s="153" customFormat="1" ht="31.5" x14ac:dyDescent="0.25">
      <c r="A471" s="366" t="s">
        <v>587</v>
      </c>
      <c r="B471" s="566" t="s">
        <v>5</v>
      </c>
      <c r="C471" s="368" t="s">
        <v>7</v>
      </c>
      <c r="D471" s="676" t="s">
        <v>586</v>
      </c>
      <c r="E471" s="368"/>
      <c r="F471" s="700">
        <f>F472</f>
        <v>16977.2</v>
      </c>
      <c r="G471" s="645"/>
      <c r="H471" s="700">
        <f t="shared" ref="H471:J472" si="114">H472</f>
        <v>16358.5</v>
      </c>
      <c r="I471" s="645"/>
      <c r="J471" s="670">
        <f t="shared" si="114"/>
        <v>16358.5</v>
      </c>
      <c r="K471" s="645"/>
      <c r="L471" s="140"/>
      <c r="N471" s="140"/>
      <c r="O471" s="140"/>
    </row>
    <row r="472" spans="1:15" s="153" customFormat="1" x14ac:dyDescent="0.25">
      <c r="A472" s="366" t="s">
        <v>117</v>
      </c>
      <c r="B472" s="566" t="s">
        <v>5</v>
      </c>
      <c r="C472" s="368" t="s">
        <v>7</v>
      </c>
      <c r="D472" s="676" t="s">
        <v>586</v>
      </c>
      <c r="E472" s="444">
        <v>200</v>
      </c>
      <c r="F472" s="700">
        <f>F473</f>
        <v>16977.2</v>
      </c>
      <c r="G472" s="645"/>
      <c r="H472" s="700">
        <f t="shared" si="114"/>
        <v>16358.5</v>
      </c>
      <c r="I472" s="645"/>
      <c r="J472" s="670">
        <f t="shared" si="114"/>
        <v>16358.5</v>
      </c>
      <c r="K472" s="645"/>
      <c r="L472" s="140"/>
      <c r="N472" s="140"/>
      <c r="O472" s="140"/>
    </row>
    <row r="473" spans="1:15" s="153" customFormat="1" x14ac:dyDescent="0.25">
      <c r="A473" s="366" t="s">
        <v>50</v>
      </c>
      <c r="B473" s="566" t="s">
        <v>5</v>
      </c>
      <c r="C473" s="368" t="s">
        <v>7</v>
      </c>
      <c r="D473" s="676" t="s">
        <v>586</v>
      </c>
      <c r="E473" s="368">
        <v>240</v>
      </c>
      <c r="F473" s="700">
        <f>'ведом. 2026-2028'!AD855</f>
        <v>16977.2</v>
      </c>
      <c r="G473" s="646"/>
      <c r="H473" s="700">
        <f>'ведом. 2026-2028'!AE855</f>
        <v>16358.5</v>
      </c>
      <c r="I473" s="646"/>
      <c r="J473" s="670">
        <f>'ведом. 2026-2028'!AF855</f>
        <v>16358.5</v>
      </c>
      <c r="K473" s="646"/>
      <c r="L473" s="140"/>
      <c r="N473" s="140"/>
      <c r="O473" s="140"/>
    </row>
    <row r="474" spans="1:15" s="153" customFormat="1" x14ac:dyDescent="0.25">
      <c r="A474" s="366" t="s">
        <v>584</v>
      </c>
      <c r="B474" s="566" t="s">
        <v>5</v>
      </c>
      <c r="C474" s="368" t="s">
        <v>7</v>
      </c>
      <c r="D474" s="676" t="s">
        <v>585</v>
      </c>
      <c r="E474" s="368"/>
      <c r="F474" s="700">
        <f>F475</f>
        <v>16056.8</v>
      </c>
      <c r="G474" s="645"/>
      <c r="H474" s="700">
        <f t="shared" ref="H474:J475" si="115">H475</f>
        <v>16156.5</v>
      </c>
      <c r="I474" s="645"/>
      <c r="J474" s="670">
        <f t="shared" si="115"/>
        <v>16156.5</v>
      </c>
      <c r="K474" s="646"/>
      <c r="L474" s="140"/>
      <c r="N474" s="140"/>
      <c r="O474" s="140"/>
    </row>
    <row r="475" spans="1:15" s="153" customFormat="1" x14ac:dyDescent="0.25">
      <c r="A475" s="366" t="s">
        <v>117</v>
      </c>
      <c r="B475" s="566" t="s">
        <v>5</v>
      </c>
      <c r="C475" s="368" t="s">
        <v>7</v>
      </c>
      <c r="D475" s="676" t="s">
        <v>585</v>
      </c>
      <c r="E475" s="444">
        <v>200</v>
      </c>
      <c r="F475" s="700">
        <f>F476</f>
        <v>16056.8</v>
      </c>
      <c r="G475" s="645"/>
      <c r="H475" s="700">
        <f t="shared" si="115"/>
        <v>16156.5</v>
      </c>
      <c r="I475" s="645"/>
      <c r="J475" s="670">
        <f t="shared" si="115"/>
        <v>16156.5</v>
      </c>
      <c r="K475" s="646"/>
      <c r="L475" s="140"/>
      <c r="N475" s="140"/>
      <c r="O475" s="140"/>
    </row>
    <row r="476" spans="1:15" s="153" customFormat="1" x14ac:dyDescent="0.25">
      <c r="A476" s="366" t="s">
        <v>50</v>
      </c>
      <c r="B476" s="566" t="s">
        <v>5</v>
      </c>
      <c r="C476" s="368" t="s">
        <v>7</v>
      </c>
      <c r="D476" s="676" t="s">
        <v>585</v>
      </c>
      <c r="E476" s="368">
        <v>240</v>
      </c>
      <c r="F476" s="700">
        <f>'ведом. 2026-2028'!AD858</f>
        <v>16056.8</v>
      </c>
      <c r="G476" s="646"/>
      <c r="H476" s="700">
        <f>'ведом. 2026-2028'!AE858</f>
        <v>16156.5</v>
      </c>
      <c r="I476" s="646"/>
      <c r="J476" s="670">
        <f>'ведом. 2026-2028'!AF858</f>
        <v>16156.5</v>
      </c>
      <c r="K476" s="646"/>
      <c r="L476" s="140"/>
      <c r="N476" s="140"/>
      <c r="O476" s="140"/>
    </row>
    <row r="477" spans="1:15" s="124" customFormat="1" ht="31.5" x14ac:dyDescent="0.25">
      <c r="A477" s="538" t="s">
        <v>551</v>
      </c>
      <c r="B477" s="566" t="s">
        <v>5</v>
      </c>
      <c r="C477" s="368" t="s">
        <v>7</v>
      </c>
      <c r="D477" s="676" t="s">
        <v>404</v>
      </c>
      <c r="E477" s="368"/>
      <c r="F477" s="700">
        <f>F478</f>
        <v>117165.6</v>
      </c>
      <c r="G477" s="646"/>
      <c r="H477" s="700">
        <f>H478</f>
        <v>121711.7</v>
      </c>
      <c r="I477" s="646"/>
      <c r="J477" s="670">
        <f>J478</f>
        <v>121031.2</v>
      </c>
      <c r="K477" s="646"/>
      <c r="L477" s="140"/>
      <c r="N477" s="140"/>
      <c r="O477" s="140"/>
    </row>
    <row r="478" spans="1:15" s="124" customFormat="1" ht="31.5" x14ac:dyDescent="0.25">
      <c r="A478" s="537" t="s">
        <v>58</v>
      </c>
      <c r="B478" s="566" t="s">
        <v>5</v>
      </c>
      <c r="C478" s="368" t="s">
        <v>7</v>
      </c>
      <c r="D478" s="676" t="s">
        <v>404</v>
      </c>
      <c r="E478" s="444">
        <v>600</v>
      </c>
      <c r="F478" s="700">
        <f>F479</f>
        <v>117165.6</v>
      </c>
      <c r="G478" s="646"/>
      <c r="H478" s="700">
        <f>H479</f>
        <v>121711.7</v>
      </c>
      <c r="I478" s="646"/>
      <c r="J478" s="670">
        <f>J479</f>
        <v>121031.2</v>
      </c>
      <c r="K478" s="646"/>
      <c r="L478" s="140"/>
      <c r="N478" s="140"/>
      <c r="O478" s="140"/>
    </row>
    <row r="479" spans="1:15" s="124" customFormat="1" x14ac:dyDescent="0.25">
      <c r="A479" s="537" t="s">
        <v>59</v>
      </c>
      <c r="B479" s="566" t="s">
        <v>5</v>
      </c>
      <c r="C479" s="368" t="s">
        <v>7</v>
      </c>
      <c r="D479" s="676" t="s">
        <v>404</v>
      </c>
      <c r="E479" s="368">
        <v>610</v>
      </c>
      <c r="F479" s="700">
        <f>'ведом. 2026-2028'!AD295</f>
        <v>117165.6</v>
      </c>
      <c r="G479" s="646"/>
      <c r="H479" s="700">
        <f>'ведом. 2026-2028'!AE295</f>
        <v>121711.7</v>
      </c>
      <c r="I479" s="646"/>
      <c r="J479" s="670">
        <f>'ведом. 2026-2028'!AF295</f>
        <v>121031.2</v>
      </c>
      <c r="K479" s="646"/>
      <c r="L479" s="140"/>
      <c r="N479" s="140"/>
      <c r="O479" s="140"/>
    </row>
    <row r="480" spans="1:15" s="371" customFormat="1" x14ac:dyDescent="0.25">
      <c r="A480" s="407" t="s">
        <v>700</v>
      </c>
      <c r="B480" s="568" t="s">
        <v>5</v>
      </c>
      <c r="C480" s="317" t="s">
        <v>7</v>
      </c>
      <c r="D480" s="681" t="s">
        <v>695</v>
      </c>
      <c r="E480" s="317"/>
      <c r="F480" s="700">
        <f>F481</f>
        <v>314324.8</v>
      </c>
      <c r="G480" s="645"/>
      <c r="H480" s="700">
        <f t="shared" ref="H480:J480" si="116">H481</f>
        <v>278087.30000000005</v>
      </c>
      <c r="I480" s="645"/>
      <c r="J480" s="670">
        <f t="shared" si="116"/>
        <v>276731.30000000005</v>
      </c>
      <c r="K480" s="645"/>
      <c r="L480" s="373"/>
      <c r="N480" s="373"/>
      <c r="O480" s="373"/>
    </row>
    <row r="481" spans="1:15" s="371" customFormat="1" ht="31.5" x14ac:dyDescent="0.25">
      <c r="A481" s="337" t="s">
        <v>517</v>
      </c>
      <c r="B481" s="568" t="s">
        <v>5</v>
      </c>
      <c r="C481" s="317" t="s">
        <v>7</v>
      </c>
      <c r="D481" s="681" t="s">
        <v>696</v>
      </c>
      <c r="E481" s="317"/>
      <c r="F481" s="700">
        <f>F482+F498</f>
        <v>314324.8</v>
      </c>
      <c r="G481" s="645"/>
      <c r="H481" s="700">
        <f>H482+H498</f>
        <v>278087.30000000005</v>
      </c>
      <c r="I481" s="645"/>
      <c r="J481" s="670">
        <f>J482+J498</f>
        <v>276731.30000000005</v>
      </c>
      <c r="K481" s="645"/>
      <c r="L481" s="373"/>
      <c r="N481" s="373"/>
      <c r="O481" s="373"/>
    </row>
    <row r="482" spans="1:15" s="371" customFormat="1" ht="31.5" x14ac:dyDescent="0.25">
      <c r="A482" s="337" t="s">
        <v>699</v>
      </c>
      <c r="B482" s="568" t="s">
        <v>5</v>
      </c>
      <c r="C482" s="317" t="s">
        <v>7</v>
      </c>
      <c r="D482" s="681" t="s">
        <v>697</v>
      </c>
      <c r="E482" s="317"/>
      <c r="F482" s="700">
        <f>F483+F486+F489+F495+F492</f>
        <v>267142.8</v>
      </c>
      <c r="G482" s="645"/>
      <c r="H482" s="700">
        <f t="shared" ref="H482:J482" si="117">H483+H486+H489+H495+H492</f>
        <v>237001.60000000003</v>
      </c>
      <c r="I482" s="645"/>
      <c r="J482" s="670">
        <f t="shared" si="117"/>
        <v>235645.60000000003</v>
      </c>
      <c r="K482" s="645"/>
      <c r="L482" s="373"/>
      <c r="N482" s="373"/>
      <c r="O482" s="373"/>
    </row>
    <row r="483" spans="1:15" s="371" customFormat="1" x14ac:dyDescent="0.25">
      <c r="A483" s="563" t="s">
        <v>588</v>
      </c>
      <c r="B483" s="568" t="s">
        <v>5</v>
      </c>
      <c r="C483" s="317" t="s">
        <v>7</v>
      </c>
      <c r="D483" s="681" t="s">
        <v>705</v>
      </c>
      <c r="E483" s="322"/>
      <c r="F483" s="700">
        <f>F484</f>
        <v>10950</v>
      </c>
      <c r="G483" s="645"/>
      <c r="H483" s="700">
        <f t="shared" ref="H483:J484" si="118">H484</f>
        <v>2000</v>
      </c>
      <c r="I483" s="645"/>
      <c r="J483" s="670">
        <f t="shared" si="118"/>
        <v>2000</v>
      </c>
      <c r="K483" s="645"/>
      <c r="L483" s="373"/>
      <c r="N483" s="373"/>
      <c r="O483" s="373"/>
    </row>
    <row r="484" spans="1:15" s="371" customFormat="1" x14ac:dyDescent="0.25">
      <c r="A484" s="536" t="s">
        <v>117</v>
      </c>
      <c r="B484" s="568" t="s">
        <v>5</v>
      </c>
      <c r="C484" s="317" t="s">
        <v>7</v>
      </c>
      <c r="D484" s="681" t="s">
        <v>705</v>
      </c>
      <c r="E484" s="570" t="s">
        <v>36</v>
      </c>
      <c r="F484" s="700">
        <f>F485</f>
        <v>10950</v>
      </c>
      <c r="G484" s="645"/>
      <c r="H484" s="700">
        <f t="shared" si="118"/>
        <v>2000</v>
      </c>
      <c r="I484" s="645"/>
      <c r="J484" s="670">
        <f t="shared" si="118"/>
        <v>2000</v>
      </c>
      <c r="K484" s="645"/>
      <c r="L484" s="373"/>
      <c r="N484" s="373"/>
      <c r="O484" s="373"/>
    </row>
    <row r="485" spans="1:15" s="371" customFormat="1" x14ac:dyDescent="0.25">
      <c r="A485" s="536" t="s">
        <v>50</v>
      </c>
      <c r="B485" s="568" t="s">
        <v>5</v>
      </c>
      <c r="C485" s="317" t="s">
        <v>7</v>
      </c>
      <c r="D485" s="681" t="s">
        <v>705</v>
      </c>
      <c r="E485" s="570" t="s">
        <v>63</v>
      </c>
      <c r="F485" s="700">
        <f>'ведом. 2026-2028'!AD864</f>
        <v>10950</v>
      </c>
      <c r="G485" s="645"/>
      <c r="H485" s="700">
        <f>'ведом. 2026-2028'!AE864</f>
        <v>2000</v>
      </c>
      <c r="I485" s="645"/>
      <c r="J485" s="670">
        <f>'ведом. 2026-2028'!AF864</f>
        <v>2000</v>
      </c>
      <c r="K485" s="645"/>
      <c r="L485" s="373"/>
      <c r="N485" s="373"/>
      <c r="O485" s="373"/>
    </row>
    <row r="486" spans="1:15" s="371" customFormat="1" x14ac:dyDescent="0.25">
      <c r="A486" s="563" t="s">
        <v>703</v>
      </c>
      <c r="B486" s="568" t="s">
        <v>5</v>
      </c>
      <c r="C486" s="317" t="s">
        <v>7</v>
      </c>
      <c r="D486" s="681" t="s">
        <v>706</v>
      </c>
      <c r="E486" s="322"/>
      <c r="F486" s="700">
        <f>F487</f>
        <v>1851</v>
      </c>
      <c r="G486" s="645"/>
      <c r="H486" s="700">
        <f t="shared" ref="H486:J487" si="119">H487</f>
        <v>450</v>
      </c>
      <c r="I486" s="645"/>
      <c r="J486" s="670">
        <f t="shared" si="119"/>
        <v>450</v>
      </c>
      <c r="K486" s="645"/>
      <c r="L486" s="373"/>
      <c r="N486" s="373"/>
      <c r="O486" s="373"/>
    </row>
    <row r="487" spans="1:15" s="371" customFormat="1" ht="31.5" x14ac:dyDescent="0.25">
      <c r="A487" s="491" t="s">
        <v>58</v>
      </c>
      <c r="B487" s="568" t="s">
        <v>5</v>
      </c>
      <c r="C487" s="317" t="s">
        <v>7</v>
      </c>
      <c r="D487" s="681" t="s">
        <v>706</v>
      </c>
      <c r="E487" s="322">
        <v>600</v>
      </c>
      <c r="F487" s="700">
        <f>F488</f>
        <v>1851</v>
      </c>
      <c r="G487" s="645"/>
      <c r="H487" s="700">
        <f t="shared" si="119"/>
        <v>450</v>
      </c>
      <c r="I487" s="645"/>
      <c r="J487" s="670">
        <f t="shared" si="119"/>
        <v>450</v>
      </c>
      <c r="K487" s="645"/>
      <c r="L487" s="373"/>
      <c r="N487" s="373"/>
      <c r="O487" s="373"/>
    </row>
    <row r="488" spans="1:15" s="371" customFormat="1" x14ac:dyDescent="0.25">
      <c r="A488" s="491" t="s">
        <v>59</v>
      </c>
      <c r="B488" s="568" t="s">
        <v>5</v>
      </c>
      <c r="C488" s="317" t="s">
        <v>7</v>
      </c>
      <c r="D488" s="681" t="s">
        <v>706</v>
      </c>
      <c r="E488" s="322">
        <v>610</v>
      </c>
      <c r="F488" s="700">
        <f>'ведом. 2026-2028'!AD301</f>
        <v>1851</v>
      </c>
      <c r="G488" s="646"/>
      <c r="H488" s="700">
        <f>'ведом. 2026-2028'!AE301</f>
        <v>450</v>
      </c>
      <c r="I488" s="646"/>
      <c r="J488" s="670">
        <f>'ведом. 2026-2028'!AF301</f>
        <v>450</v>
      </c>
      <c r="K488" s="646"/>
      <c r="L488" s="373"/>
      <c r="N488" s="373"/>
      <c r="O488" s="373"/>
    </row>
    <row r="489" spans="1:15" s="371" customFormat="1" x14ac:dyDescent="0.25">
      <c r="A489" s="563" t="s">
        <v>413</v>
      </c>
      <c r="B489" s="568" t="s">
        <v>5</v>
      </c>
      <c r="C489" s="317" t="s">
        <v>7</v>
      </c>
      <c r="D489" s="681" t="s">
        <v>708</v>
      </c>
      <c r="E489" s="322"/>
      <c r="F489" s="700">
        <f>F490</f>
        <v>8660</v>
      </c>
      <c r="G489" s="645"/>
      <c r="H489" s="700">
        <f t="shared" ref="H489:J490" si="120">H490</f>
        <v>4082.1</v>
      </c>
      <c r="I489" s="645"/>
      <c r="J489" s="670">
        <f t="shared" si="120"/>
        <v>4082.1</v>
      </c>
      <c r="K489" s="645"/>
      <c r="L489" s="373"/>
      <c r="N489" s="373"/>
      <c r="O489" s="373"/>
    </row>
    <row r="490" spans="1:15" s="371" customFormat="1" x14ac:dyDescent="0.25">
      <c r="A490" s="536" t="s">
        <v>117</v>
      </c>
      <c r="B490" s="568" t="s">
        <v>5</v>
      </c>
      <c r="C490" s="317" t="s">
        <v>7</v>
      </c>
      <c r="D490" s="681" t="s">
        <v>708</v>
      </c>
      <c r="E490" s="570" t="s">
        <v>36</v>
      </c>
      <c r="F490" s="700">
        <f>F491</f>
        <v>8660</v>
      </c>
      <c r="G490" s="645"/>
      <c r="H490" s="700">
        <f t="shared" si="120"/>
        <v>4082.1</v>
      </c>
      <c r="I490" s="645"/>
      <c r="J490" s="670">
        <f t="shared" si="120"/>
        <v>4082.1</v>
      </c>
      <c r="K490" s="645"/>
      <c r="L490" s="373"/>
      <c r="N490" s="373"/>
      <c r="O490" s="373"/>
    </row>
    <row r="491" spans="1:15" s="371" customFormat="1" x14ac:dyDescent="0.25">
      <c r="A491" s="536" t="s">
        <v>50</v>
      </c>
      <c r="B491" s="568" t="s">
        <v>5</v>
      </c>
      <c r="C491" s="317" t="s">
        <v>7</v>
      </c>
      <c r="D491" s="681" t="s">
        <v>708</v>
      </c>
      <c r="E491" s="570" t="s">
        <v>63</v>
      </c>
      <c r="F491" s="700">
        <f>'ведом. 2026-2028'!AD867</f>
        <v>8660</v>
      </c>
      <c r="G491" s="646"/>
      <c r="H491" s="700">
        <f>'ведом. 2026-2028'!AE867</f>
        <v>4082.1</v>
      </c>
      <c r="I491" s="646"/>
      <c r="J491" s="670">
        <f>'ведом. 2026-2028'!AF867</f>
        <v>4082.1</v>
      </c>
      <c r="K491" s="646"/>
      <c r="L491" s="373"/>
      <c r="N491" s="373"/>
      <c r="O491" s="373"/>
    </row>
    <row r="492" spans="1:15" s="371" customFormat="1" x14ac:dyDescent="0.25">
      <c r="A492" s="563" t="s">
        <v>704</v>
      </c>
      <c r="B492" s="568" t="s">
        <v>5</v>
      </c>
      <c r="C492" s="317" t="s">
        <v>7</v>
      </c>
      <c r="D492" s="681" t="s">
        <v>709</v>
      </c>
      <c r="E492" s="570"/>
      <c r="F492" s="700">
        <f>F493</f>
        <v>6394.9</v>
      </c>
      <c r="G492" s="645"/>
      <c r="H492" s="700">
        <f t="shared" ref="H492:J492" si="121">H493</f>
        <v>8526.6</v>
      </c>
      <c r="I492" s="645"/>
      <c r="J492" s="670">
        <f t="shared" si="121"/>
        <v>8526.6</v>
      </c>
      <c r="K492" s="646"/>
      <c r="L492" s="373"/>
      <c r="N492" s="373"/>
      <c r="O492" s="373"/>
    </row>
    <row r="493" spans="1:15" s="371" customFormat="1" ht="31.5" x14ac:dyDescent="0.25">
      <c r="A493" s="337" t="s">
        <v>58</v>
      </c>
      <c r="B493" s="568" t="s">
        <v>5</v>
      </c>
      <c r="C493" s="317" t="s">
        <v>7</v>
      </c>
      <c r="D493" s="681" t="s">
        <v>709</v>
      </c>
      <c r="E493" s="342">
        <v>600</v>
      </c>
      <c r="F493" s="700">
        <f>F494</f>
        <v>6394.9</v>
      </c>
      <c r="G493" s="645"/>
      <c r="H493" s="700">
        <f t="shared" ref="H493:J493" si="122">H494</f>
        <v>8526.6</v>
      </c>
      <c r="I493" s="645"/>
      <c r="J493" s="670">
        <f t="shared" si="122"/>
        <v>8526.6</v>
      </c>
      <c r="K493" s="645"/>
      <c r="L493" s="373"/>
      <c r="N493" s="373"/>
      <c r="O493" s="373"/>
    </row>
    <row r="494" spans="1:15" s="371" customFormat="1" x14ac:dyDescent="0.25">
      <c r="A494" s="337" t="s">
        <v>59</v>
      </c>
      <c r="B494" s="568" t="s">
        <v>5</v>
      </c>
      <c r="C494" s="317" t="s">
        <v>7</v>
      </c>
      <c r="D494" s="681" t="s">
        <v>709</v>
      </c>
      <c r="E494" s="317">
        <v>610</v>
      </c>
      <c r="F494" s="700">
        <f>'ведом. 2026-2028'!AD304</f>
        <v>6394.9</v>
      </c>
      <c r="G494" s="646"/>
      <c r="H494" s="700">
        <f>'ведом. 2026-2028'!AE304</f>
        <v>8526.6</v>
      </c>
      <c r="I494" s="646"/>
      <c r="J494" s="670">
        <f>'ведом. 2026-2028'!AF304</f>
        <v>8526.6</v>
      </c>
      <c r="K494" s="646"/>
      <c r="L494" s="373"/>
      <c r="N494" s="373"/>
      <c r="O494" s="373"/>
    </row>
    <row r="495" spans="1:15" s="371" customFormat="1" ht="31.5" x14ac:dyDescent="0.25">
      <c r="A495" s="498" t="s">
        <v>551</v>
      </c>
      <c r="B495" s="568" t="s">
        <v>5</v>
      </c>
      <c r="C495" s="317" t="s">
        <v>7</v>
      </c>
      <c r="D495" s="681" t="s">
        <v>710</v>
      </c>
      <c r="E495" s="322"/>
      <c r="F495" s="700">
        <f>F496</f>
        <v>239286.9</v>
      </c>
      <c r="G495" s="645"/>
      <c r="H495" s="700">
        <f t="shared" ref="H495:J496" si="123">H496</f>
        <v>221942.90000000002</v>
      </c>
      <c r="I495" s="645"/>
      <c r="J495" s="670">
        <f t="shared" si="123"/>
        <v>220586.90000000002</v>
      </c>
      <c r="K495" s="645"/>
      <c r="L495" s="373"/>
      <c r="N495" s="373"/>
      <c r="O495" s="373"/>
    </row>
    <row r="496" spans="1:15" s="371" customFormat="1" ht="31.5" x14ac:dyDescent="0.25">
      <c r="A496" s="491" t="s">
        <v>58</v>
      </c>
      <c r="B496" s="568" t="s">
        <v>5</v>
      </c>
      <c r="C496" s="317" t="s">
        <v>7</v>
      </c>
      <c r="D496" s="681" t="s">
        <v>710</v>
      </c>
      <c r="E496" s="322">
        <v>600</v>
      </c>
      <c r="F496" s="700">
        <f>F497</f>
        <v>239286.9</v>
      </c>
      <c r="G496" s="645"/>
      <c r="H496" s="700">
        <f t="shared" si="123"/>
        <v>221942.90000000002</v>
      </c>
      <c r="I496" s="645"/>
      <c r="J496" s="670">
        <f t="shared" si="123"/>
        <v>220586.90000000002</v>
      </c>
      <c r="K496" s="645"/>
      <c r="L496" s="373"/>
      <c r="N496" s="373"/>
      <c r="O496" s="373"/>
    </row>
    <row r="497" spans="1:15" s="371" customFormat="1" x14ac:dyDescent="0.25">
      <c r="A497" s="491" t="s">
        <v>59</v>
      </c>
      <c r="B497" s="568" t="s">
        <v>5</v>
      </c>
      <c r="C497" s="317" t="s">
        <v>7</v>
      </c>
      <c r="D497" s="681" t="s">
        <v>710</v>
      </c>
      <c r="E497" s="322">
        <v>610</v>
      </c>
      <c r="F497" s="700">
        <f>'ведом. 2026-2028'!AD307</f>
        <v>239286.9</v>
      </c>
      <c r="G497" s="646"/>
      <c r="H497" s="700">
        <f>'ведом. 2026-2028'!AE307</f>
        <v>221942.90000000002</v>
      </c>
      <c r="I497" s="646"/>
      <c r="J497" s="670">
        <f>'ведом. 2026-2028'!AF307</f>
        <v>220586.90000000002</v>
      </c>
      <c r="K497" s="646"/>
      <c r="L497" s="373"/>
      <c r="N497" s="373"/>
      <c r="O497" s="373"/>
    </row>
    <row r="498" spans="1:15" s="371" customFormat="1" x14ac:dyDescent="0.25">
      <c r="A498" s="563" t="s">
        <v>601</v>
      </c>
      <c r="B498" s="568" t="s">
        <v>5</v>
      </c>
      <c r="C498" s="317" t="s">
        <v>7</v>
      </c>
      <c r="D498" s="681" t="s">
        <v>711</v>
      </c>
      <c r="E498" s="322"/>
      <c r="F498" s="700">
        <f>F499</f>
        <v>47182</v>
      </c>
      <c r="G498" s="645"/>
      <c r="H498" s="700">
        <f t="shared" ref="H498:J500" si="124">H499</f>
        <v>41085.699999999997</v>
      </c>
      <c r="I498" s="645"/>
      <c r="J498" s="670">
        <f t="shared" si="124"/>
        <v>41085.699999999997</v>
      </c>
      <c r="K498" s="645"/>
      <c r="L498" s="373"/>
      <c r="N498" s="373"/>
      <c r="O498" s="373"/>
    </row>
    <row r="499" spans="1:15" s="371" customFormat="1" x14ac:dyDescent="0.25">
      <c r="A499" s="563" t="s">
        <v>382</v>
      </c>
      <c r="B499" s="568" t="s">
        <v>5</v>
      </c>
      <c r="C499" s="317" t="s">
        <v>7</v>
      </c>
      <c r="D499" s="681" t="s">
        <v>712</v>
      </c>
      <c r="E499" s="322"/>
      <c r="F499" s="700">
        <f>F500</f>
        <v>47182</v>
      </c>
      <c r="G499" s="645"/>
      <c r="H499" s="700">
        <f t="shared" si="124"/>
        <v>41085.699999999997</v>
      </c>
      <c r="I499" s="645"/>
      <c r="J499" s="670">
        <f t="shared" si="124"/>
        <v>41085.699999999997</v>
      </c>
      <c r="K499" s="645"/>
      <c r="L499" s="373"/>
      <c r="N499" s="373"/>
      <c r="O499" s="373"/>
    </row>
    <row r="500" spans="1:15" s="371" customFormat="1" x14ac:dyDescent="0.25">
      <c r="A500" s="414" t="s">
        <v>117</v>
      </c>
      <c r="B500" s="568" t="s">
        <v>5</v>
      </c>
      <c r="C500" s="317" t="s">
        <v>7</v>
      </c>
      <c r="D500" s="681" t="s">
        <v>712</v>
      </c>
      <c r="E500" s="322">
        <v>200</v>
      </c>
      <c r="F500" s="700">
        <f>F501</f>
        <v>47182</v>
      </c>
      <c r="G500" s="645"/>
      <c r="H500" s="700">
        <f t="shared" si="124"/>
        <v>41085.699999999997</v>
      </c>
      <c r="I500" s="645"/>
      <c r="J500" s="670">
        <f t="shared" si="124"/>
        <v>41085.699999999997</v>
      </c>
      <c r="K500" s="645"/>
      <c r="L500" s="373"/>
      <c r="N500" s="373"/>
      <c r="O500" s="373"/>
    </row>
    <row r="501" spans="1:15" s="371" customFormat="1" x14ac:dyDescent="0.25">
      <c r="A501" s="414" t="s">
        <v>50</v>
      </c>
      <c r="B501" s="568" t="s">
        <v>5</v>
      </c>
      <c r="C501" s="317" t="s">
        <v>7</v>
      </c>
      <c r="D501" s="681" t="s">
        <v>712</v>
      </c>
      <c r="E501" s="322">
        <v>240</v>
      </c>
      <c r="F501" s="700">
        <f>'ведом. 2026-2028'!AD871</f>
        <v>47182</v>
      </c>
      <c r="G501" s="646"/>
      <c r="H501" s="700">
        <f>'ведом. 2026-2028'!AE871</f>
        <v>41085.699999999997</v>
      </c>
      <c r="I501" s="646"/>
      <c r="J501" s="670">
        <f>'ведом. 2026-2028'!AF871</f>
        <v>41085.699999999997</v>
      </c>
      <c r="K501" s="646"/>
      <c r="L501" s="373"/>
      <c r="N501" s="373"/>
      <c r="O501" s="373"/>
    </row>
    <row r="502" spans="1:15" s="124" customFormat="1" x14ac:dyDescent="0.25">
      <c r="A502" s="537" t="s">
        <v>26</v>
      </c>
      <c r="B502" s="566" t="s">
        <v>5</v>
      </c>
      <c r="C502" s="368" t="s">
        <v>5</v>
      </c>
      <c r="D502" s="435"/>
      <c r="E502" s="444"/>
      <c r="F502" s="697">
        <f t="shared" ref="F502:K502" si="125">F509+F503+F522</f>
        <v>28391.600000000002</v>
      </c>
      <c r="G502" s="643">
        <f t="shared" si="125"/>
        <v>1646</v>
      </c>
      <c r="H502" s="697">
        <f t="shared" si="125"/>
        <v>26666.199999999997</v>
      </c>
      <c r="I502" s="643">
        <f t="shared" si="125"/>
        <v>1647</v>
      </c>
      <c r="J502" s="667">
        <f t="shared" si="125"/>
        <v>26736</v>
      </c>
      <c r="K502" s="643">
        <f t="shared" si="125"/>
        <v>1649</v>
      </c>
      <c r="L502" s="140"/>
      <c r="N502" s="140"/>
      <c r="O502" s="140"/>
    </row>
    <row r="503" spans="1:15" s="303" customFormat="1" x14ac:dyDescent="0.25">
      <c r="A503" s="408" t="s">
        <v>179</v>
      </c>
      <c r="B503" s="568" t="s">
        <v>5</v>
      </c>
      <c r="C503" s="317" t="s">
        <v>5</v>
      </c>
      <c r="D503" s="681" t="s">
        <v>109</v>
      </c>
      <c r="E503" s="342"/>
      <c r="F503" s="697">
        <f>F504</f>
        <v>87.9</v>
      </c>
      <c r="G503" s="643"/>
      <c r="H503" s="697">
        <f t="shared" ref="H503:J507" si="126">H504</f>
        <v>90.1</v>
      </c>
      <c r="I503" s="643"/>
      <c r="J503" s="667">
        <f t="shared" si="126"/>
        <v>93.3</v>
      </c>
      <c r="K503" s="643"/>
      <c r="L503" s="140"/>
      <c r="N503" s="140"/>
      <c r="O503" s="140"/>
    </row>
    <row r="504" spans="1:15" s="303" customFormat="1" x14ac:dyDescent="0.25">
      <c r="A504" s="408" t="s">
        <v>182</v>
      </c>
      <c r="B504" s="568" t="s">
        <v>5</v>
      </c>
      <c r="C504" s="317" t="s">
        <v>5</v>
      </c>
      <c r="D504" s="681" t="s">
        <v>183</v>
      </c>
      <c r="E504" s="342"/>
      <c r="F504" s="697">
        <f>F505</f>
        <v>87.9</v>
      </c>
      <c r="G504" s="643"/>
      <c r="H504" s="697">
        <f t="shared" si="126"/>
        <v>90.1</v>
      </c>
      <c r="I504" s="643"/>
      <c r="J504" s="667">
        <f t="shared" si="126"/>
        <v>93.3</v>
      </c>
      <c r="K504" s="643"/>
      <c r="L504" s="140"/>
      <c r="N504" s="140"/>
      <c r="O504" s="140"/>
    </row>
    <row r="505" spans="1:15" s="303" customFormat="1" ht="31.5" x14ac:dyDescent="0.25">
      <c r="A505" s="337" t="s">
        <v>511</v>
      </c>
      <c r="B505" s="568" t="s">
        <v>5</v>
      </c>
      <c r="C505" s="317" t="s">
        <v>5</v>
      </c>
      <c r="D505" s="682" t="s">
        <v>512</v>
      </c>
      <c r="E505" s="317"/>
      <c r="F505" s="697">
        <f>F506</f>
        <v>87.9</v>
      </c>
      <c r="G505" s="643"/>
      <c r="H505" s="697">
        <f t="shared" si="126"/>
        <v>90.1</v>
      </c>
      <c r="I505" s="643"/>
      <c r="J505" s="667">
        <f t="shared" si="126"/>
        <v>93.3</v>
      </c>
      <c r="K505" s="643"/>
      <c r="L505" s="140"/>
      <c r="N505" s="140"/>
      <c r="O505" s="140"/>
    </row>
    <row r="506" spans="1:15" s="303" customFormat="1" ht="78.75" x14ac:dyDescent="0.25">
      <c r="A506" s="337" t="s">
        <v>390</v>
      </c>
      <c r="B506" s="568" t="s">
        <v>5</v>
      </c>
      <c r="C506" s="317" t="s">
        <v>5</v>
      </c>
      <c r="D506" s="681" t="s">
        <v>513</v>
      </c>
      <c r="E506" s="317"/>
      <c r="F506" s="697">
        <f>F507</f>
        <v>87.9</v>
      </c>
      <c r="G506" s="643"/>
      <c r="H506" s="697">
        <f t="shared" si="126"/>
        <v>90.1</v>
      </c>
      <c r="I506" s="643"/>
      <c r="J506" s="667">
        <f t="shared" si="126"/>
        <v>93.3</v>
      </c>
      <c r="K506" s="643"/>
      <c r="L506" s="140"/>
      <c r="N506" s="140"/>
      <c r="O506" s="140"/>
    </row>
    <row r="507" spans="1:15" s="303" customFormat="1" x14ac:dyDescent="0.25">
      <c r="A507" s="337" t="s">
        <v>117</v>
      </c>
      <c r="B507" s="568" t="s">
        <v>5</v>
      </c>
      <c r="C507" s="317" t="s">
        <v>5</v>
      </c>
      <c r="D507" s="681" t="s">
        <v>513</v>
      </c>
      <c r="E507" s="317">
        <v>200</v>
      </c>
      <c r="F507" s="697">
        <f>F508</f>
        <v>87.9</v>
      </c>
      <c r="G507" s="643"/>
      <c r="H507" s="697">
        <f t="shared" si="126"/>
        <v>90.1</v>
      </c>
      <c r="I507" s="643"/>
      <c r="J507" s="667">
        <f t="shared" si="126"/>
        <v>93.3</v>
      </c>
      <c r="K507" s="643"/>
      <c r="L507" s="140"/>
      <c r="N507" s="140"/>
      <c r="O507" s="140"/>
    </row>
    <row r="508" spans="1:15" s="303" customFormat="1" x14ac:dyDescent="0.25">
      <c r="A508" s="337" t="s">
        <v>50</v>
      </c>
      <c r="B508" s="568" t="s">
        <v>5</v>
      </c>
      <c r="C508" s="317" t="s">
        <v>5</v>
      </c>
      <c r="D508" s="681" t="s">
        <v>513</v>
      </c>
      <c r="E508" s="317">
        <v>240</v>
      </c>
      <c r="F508" s="697">
        <f>'ведом. 2026-2028'!AD878</f>
        <v>87.9</v>
      </c>
      <c r="G508" s="643"/>
      <c r="H508" s="697">
        <f>'ведом. 2026-2028'!AE878</f>
        <v>90.1</v>
      </c>
      <c r="I508" s="643"/>
      <c r="J508" s="667">
        <f>'ведом. 2026-2028'!AF878</f>
        <v>93.3</v>
      </c>
      <c r="K508" s="643"/>
      <c r="L508" s="140"/>
      <c r="N508" s="140"/>
      <c r="O508" s="140"/>
    </row>
    <row r="509" spans="1:15" s="124" customFormat="1" x14ac:dyDescent="0.25">
      <c r="A509" s="432" t="s">
        <v>234</v>
      </c>
      <c r="B509" s="566" t="s">
        <v>5</v>
      </c>
      <c r="C509" s="368" t="s">
        <v>5</v>
      </c>
      <c r="D509" s="676" t="s">
        <v>235</v>
      </c>
      <c r="E509" s="368"/>
      <c r="F509" s="697">
        <f>F510</f>
        <v>26657.7</v>
      </c>
      <c r="G509" s="643"/>
      <c r="H509" s="697">
        <f t="shared" ref="H509:J509" si="127">H510</f>
        <v>24929.1</v>
      </c>
      <c r="I509" s="643"/>
      <c r="J509" s="667">
        <f t="shared" si="127"/>
        <v>24993.7</v>
      </c>
      <c r="K509" s="643"/>
      <c r="L509" s="140"/>
      <c r="N509" s="140"/>
      <c r="O509" s="140"/>
    </row>
    <row r="510" spans="1:15" s="124" customFormat="1" x14ac:dyDescent="0.25">
      <c r="A510" s="432" t="s">
        <v>182</v>
      </c>
      <c r="B510" s="566" t="s">
        <v>5</v>
      </c>
      <c r="C510" s="368" t="s">
        <v>5</v>
      </c>
      <c r="D510" s="676" t="s">
        <v>310</v>
      </c>
      <c r="E510" s="368"/>
      <c r="F510" s="697">
        <f t="shared" ref="F510:J511" si="128">F511</f>
        <v>26657.7</v>
      </c>
      <c r="G510" s="643"/>
      <c r="H510" s="697">
        <f t="shared" si="128"/>
        <v>24929.1</v>
      </c>
      <c r="I510" s="643"/>
      <c r="J510" s="667">
        <f t="shared" si="128"/>
        <v>24993.7</v>
      </c>
      <c r="K510" s="643"/>
      <c r="L510" s="140"/>
      <c r="N510" s="140"/>
      <c r="O510" s="140"/>
    </row>
    <row r="511" spans="1:15" s="124" customFormat="1" ht="31.5" x14ac:dyDescent="0.25">
      <c r="A511" s="432" t="s">
        <v>184</v>
      </c>
      <c r="B511" s="566" t="s">
        <v>5</v>
      </c>
      <c r="C511" s="368" t="s">
        <v>5</v>
      </c>
      <c r="D511" s="676" t="s">
        <v>311</v>
      </c>
      <c r="E511" s="368"/>
      <c r="F511" s="697">
        <f>F512</f>
        <v>26657.7</v>
      </c>
      <c r="G511" s="643"/>
      <c r="H511" s="697">
        <f t="shared" si="128"/>
        <v>24929.1</v>
      </c>
      <c r="I511" s="643"/>
      <c r="J511" s="667">
        <f t="shared" si="128"/>
        <v>24993.7</v>
      </c>
      <c r="K511" s="643"/>
      <c r="L511" s="140"/>
      <c r="N511" s="140"/>
      <c r="O511" s="140"/>
    </row>
    <row r="512" spans="1:15" s="124" customFormat="1" x14ac:dyDescent="0.25">
      <c r="A512" s="538" t="s">
        <v>198</v>
      </c>
      <c r="B512" s="566" t="s">
        <v>5</v>
      </c>
      <c r="C512" s="368" t="s">
        <v>5</v>
      </c>
      <c r="D512" s="676" t="s">
        <v>519</v>
      </c>
      <c r="E512" s="368"/>
      <c r="F512" s="697">
        <f>F513+F516+F519</f>
        <v>26657.7</v>
      </c>
      <c r="G512" s="643"/>
      <c r="H512" s="697">
        <f>H513+H516+H519</f>
        <v>24929.1</v>
      </c>
      <c r="I512" s="643"/>
      <c r="J512" s="667">
        <f>J513+J516+J519</f>
        <v>24993.7</v>
      </c>
      <c r="K512" s="643"/>
      <c r="L512" s="140"/>
      <c r="N512" s="140"/>
      <c r="O512" s="140"/>
    </row>
    <row r="513" spans="1:24" s="124" customFormat="1" ht="31.5" x14ac:dyDescent="0.25">
      <c r="A513" s="537" t="s">
        <v>199</v>
      </c>
      <c r="B513" s="566" t="s">
        <v>5</v>
      </c>
      <c r="C513" s="368" t="s">
        <v>5</v>
      </c>
      <c r="D513" s="676" t="s">
        <v>520</v>
      </c>
      <c r="E513" s="586"/>
      <c r="F513" s="697">
        <f>F514</f>
        <v>1627.9</v>
      </c>
      <c r="G513" s="643"/>
      <c r="H513" s="697">
        <f t="shared" ref="H513:J513" si="129">H514</f>
        <v>1681.4</v>
      </c>
      <c r="I513" s="643"/>
      <c r="J513" s="667">
        <f t="shared" si="129"/>
        <v>1746</v>
      </c>
      <c r="K513" s="643"/>
      <c r="L513" s="140"/>
      <c r="N513" s="140"/>
      <c r="O513" s="140"/>
    </row>
    <row r="514" spans="1:24" s="124" customFormat="1" x14ac:dyDescent="0.25">
      <c r="A514" s="537" t="s">
        <v>117</v>
      </c>
      <c r="B514" s="566" t="s">
        <v>5</v>
      </c>
      <c r="C514" s="368" t="s">
        <v>5</v>
      </c>
      <c r="D514" s="676" t="s">
        <v>520</v>
      </c>
      <c r="E514" s="368">
        <v>200</v>
      </c>
      <c r="F514" s="697">
        <f>F515</f>
        <v>1627.9</v>
      </c>
      <c r="G514" s="643"/>
      <c r="H514" s="697">
        <f>H515</f>
        <v>1681.4</v>
      </c>
      <c r="I514" s="643"/>
      <c r="J514" s="667">
        <f>J515</f>
        <v>1746</v>
      </c>
      <c r="K514" s="643"/>
      <c r="L514" s="140"/>
      <c r="N514" s="140"/>
      <c r="O514" s="140"/>
    </row>
    <row r="515" spans="1:24" s="124" customFormat="1" x14ac:dyDescent="0.25">
      <c r="A515" s="537" t="s">
        <v>50</v>
      </c>
      <c r="B515" s="566" t="s">
        <v>5</v>
      </c>
      <c r="C515" s="368" t="s">
        <v>5</v>
      </c>
      <c r="D515" s="676" t="s">
        <v>520</v>
      </c>
      <c r="E515" s="368">
        <v>240</v>
      </c>
      <c r="F515" s="697">
        <f>'ведом. 2026-2028'!AD885</f>
        <v>1627.9</v>
      </c>
      <c r="G515" s="643"/>
      <c r="H515" s="697">
        <f>'ведом. 2026-2028'!AE885</f>
        <v>1681.4</v>
      </c>
      <c r="I515" s="643"/>
      <c r="J515" s="667">
        <f>'ведом. 2026-2028'!AF885</f>
        <v>1746</v>
      </c>
      <c r="K515" s="643"/>
      <c r="L515" s="140"/>
      <c r="N515" s="140"/>
      <c r="O515" s="140"/>
    </row>
    <row r="516" spans="1:24" s="124" customFormat="1" ht="31.5" x14ac:dyDescent="0.25">
      <c r="A516" s="537" t="s">
        <v>200</v>
      </c>
      <c r="B516" s="566" t="s">
        <v>5</v>
      </c>
      <c r="C516" s="368" t="s">
        <v>5</v>
      </c>
      <c r="D516" s="676" t="s">
        <v>521</v>
      </c>
      <c r="E516" s="586"/>
      <c r="F516" s="697">
        <f>F517</f>
        <v>15810.5</v>
      </c>
      <c r="G516" s="643"/>
      <c r="H516" s="697">
        <f>H517</f>
        <v>14698</v>
      </c>
      <c r="I516" s="643"/>
      <c r="J516" s="667">
        <f>J517</f>
        <v>14698</v>
      </c>
      <c r="K516" s="643"/>
      <c r="L516" s="140"/>
      <c r="N516" s="140"/>
      <c r="O516" s="140"/>
    </row>
    <row r="517" spans="1:24" s="124" customFormat="1" ht="47.25" x14ac:dyDescent="0.25">
      <c r="A517" s="537" t="s">
        <v>40</v>
      </c>
      <c r="B517" s="566" t="s">
        <v>5</v>
      </c>
      <c r="C517" s="368" t="s">
        <v>5</v>
      </c>
      <c r="D517" s="676" t="s">
        <v>521</v>
      </c>
      <c r="E517" s="368">
        <v>100</v>
      </c>
      <c r="F517" s="697">
        <f>F518</f>
        <v>15810.5</v>
      </c>
      <c r="G517" s="643"/>
      <c r="H517" s="697">
        <f>H518</f>
        <v>14698</v>
      </c>
      <c r="I517" s="643"/>
      <c r="J517" s="667">
        <f>J518</f>
        <v>14698</v>
      </c>
      <c r="K517" s="643"/>
      <c r="L517" s="140"/>
      <c r="N517" s="140"/>
      <c r="O517" s="140"/>
    </row>
    <row r="518" spans="1:24" s="124" customFormat="1" x14ac:dyDescent="0.25">
      <c r="A518" s="537" t="s">
        <v>93</v>
      </c>
      <c r="B518" s="566" t="s">
        <v>5</v>
      </c>
      <c r="C518" s="368" t="s">
        <v>5</v>
      </c>
      <c r="D518" s="676" t="s">
        <v>521</v>
      </c>
      <c r="E518" s="368">
        <v>120</v>
      </c>
      <c r="F518" s="697">
        <f>'ведом. 2026-2028'!AD888</f>
        <v>15810.5</v>
      </c>
      <c r="G518" s="643"/>
      <c r="H518" s="697">
        <f>'ведом. 2026-2028'!AE888</f>
        <v>14698</v>
      </c>
      <c r="I518" s="643"/>
      <c r="J518" s="667">
        <f>'ведом. 2026-2028'!AF888</f>
        <v>14698</v>
      </c>
      <c r="K518" s="643"/>
      <c r="L518" s="140"/>
      <c r="N518" s="140"/>
      <c r="O518" s="140"/>
    </row>
    <row r="519" spans="1:24" s="124" customFormat="1" ht="31.5" x14ac:dyDescent="0.25">
      <c r="A519" s="537" t="s">
        <v>201</v>
      </c>
      <c r="B519" s="566" t="s">
        <v>5</v>
      </c>
      <c r="C519" s="368" t="s">
        <v>5</v>
      </c>
      <c r="D519" s="676" t="s">
        <v>522</v>
      </c>
      <c r="E519" s="586"/>
      <c r="F519" s="697">
        <f>F520</f>
        <v>9219.2999999999993</v>
      </c>
      <c r="G519" s="643"/>
      <c r="H519" s="697">
        <f>H520</f>
        <v>8549.7000000000007</v>
      </c>
      <c r="I519" s="643"/>
      <c r="J519" s="667">
        <f>J520</f>
        <v>8549.7000000000007</v>
      </c>
      <c r="K519" s="643"/>
      <c r="L519" s="140"/>
      <c r="N519" s="140"/>
      <c r="O519" s="140"/>
    </row>
    <row r="520" spans="1:24" s="124" customFormat="1" ht="47.25" x14ac:dyDescent="0.25">
      <c r="A520" s="537" t="s">
        <v>40</v>
      </c>
      <c r="B520" s="566" t="s">
        <v>5</v>
      </c>
      <c r="C520" s="368" t="s">
        <v>5</v>
      </c>
      <c r="D520" s="676" t="s">
        <v>522</v>
      </c>
      <c r="E520" s="368">
        <v>100</v>
      </c>
      <c r="F520" s="697">
        <f>F521</f>
        <v>9219.2999999999993</v>
      </c>
      <c r="G520" s="643"/>
      <c r="H520" s="697">
        <f>H521</f>
        <v>8549.7000000000007</v>
      </c>
      <c r="I520" s="643"/>
      <c r="J520" s="667">
        <f>J521</f>
        <v>8549.7000000000007</v>
      </c>
      <c r="K520" s="643"/>
      <c r="L520" s="140"/>
      <c r="N520" s="140"/>
      <c r="O520" s="140"/>
    </row>
    <row r="521" spans="1:24" s="141" customFormat="1" x14ac:dyDescent="0.25">
      <c r="A521" s="537" t="s">
        <v>93</v>
      </c>
      <c r="B521" s="566" t="s">
        <v>5</v>
      </c>
      <c r="C521" s="368" t="s">
        <v>5</v>
      </c>
      <c r="D521" s="676" t="s">
        <v>522</v>
      </c>
      <c r="E521" s="368">
        <v>120</v>
      </c>
      <c r="F521" s="697">
        <f>'ведом. 2026-2028'!AD891</f>
        <v>9219.2999999999993</v>
      </c>
      <c r="G521" s="643"/>
      <c r="H521" s="697">
        <f>'ведом. 2026-2028'!AE891</f>
        <v>8549.7000000000007</v>
      </c>
      <c r="I521" s="643"/>
      <c r="J521" s="667">
        <f>'ведом. 2026-2028'!AF891</f>
        <v>8549.7000000000007</v>
      </c>
      <c r="K521" s="643"/>
      <c r="L521" s="140"/>
      <c r="N521" s="140"/>
      <c r="O521" s="140"/>
      <c r="R521" s="19"/>
      <c r="S521" s="166"/>
      <c r="T521" s="167"/>
      <c r="U521" s="167"/>
      <c r="V521" s="168"/>
      <c r="W521" s="168"/>
      <c r="X521" s="169"/>
    </row>
    <row r="522" spans="1:24" s="141" customFormat="1" x14ac:dyDescent="0.25">
      <c r="A522" s="337" t="s">
        <v>700</v>
      </c>
      <c r="B522" s="568" t="s">
        <v>5</v>
      </c>
      <c r="C522" s="317" t="s">
        <v>5</v>
      </c>
      <c r="D522" s="681" t="s">
        <v>695</v>
      </c>
      <c r="E522" s="317"/>
      <c r="F522" s="699">
        <f>F523</f>
        <v>1646</v>
      </c>
      <c r="G522" s="647">
        <f t="shared" ref="G522:H526" si="130">G523</f>
        <v>1646</v>
      </c>
      <c r="H522" s="699">
        <f t="shared" si="130"/>
        <v>1647</v>
      </c>
      <c r="I522" s="647">
        <f t="shared" ref="I522" si="131">I523</f>
        <v>1647</v>
      </c>
      <c r="J522" s="669">
        <f t="shared" ref="J522" si="132">J523</f>
        <v>1649</v>
      </c>
      <c r="K522" s="647">
        <f t="shared" ref="K522" si="133">K523</f>
        <v>1649</v>
      </c>
      <c r="L522" s="373"/>
      <c r="N522" s="373"/>
      <c r="O522" s="373"/>
      <c r="R522" s="19"/>
      <c r="S522" s="166"/>
      <c r="T522" s="167"/>
      <c r="U522" s="167"/>
      <c r="V522" s="168"/>
      <c r="W522" s="168"/>
      <c r="X522" s="169"/>
    </row>
    <row r="523" spans="1:24" s="141" customFormat="1" ht="29.25" customHeight="1" x14ac:dyDescent="0.25">
      <c r="A523" s="337" t="s">
        <v>517</v>
      </c>
      <c r="B523" s="568" t="s">
        <v>5</v>
      </c>
      <c r="C523" s="317" t="s">
        <v>5</v>
      </c>
      <c r="D523" s="681" t="s">
        <v>696</v>
      </c>
      <c r="E523" s="317"/>
      <c r="F523" s="699">
        <f>F524</f>
        <v>1646</v>
      </c>
      <c r="G523" s="647">
        <f t="shared" si="130"/>
        <v>1646</v>
      </c>
      <c r="H523" s="699">
        <f t="shared" si="130"/>
        <v>1647</v>
      </c>
      <c r="I523" s="647">
        <f t="shared" ref="I523" si="134">I524</f>
        <v>1647</v>
      </c>
      <c r="J523" s="669">
        <f t="shared" ref="J523" si="135">J524</f>
        <v>1649</v>
      </c>
      <c r="K523" s="647">
        <f t="shared" ref="K523" si="136">K524</f>
        <v>1649</v>
      </c>
      <c r="L523" s="373"/>
      <c r="N523" s="373"/>
      <c r="O523" s="373"/>
      <c r="R523" s="19"/>
      <c r="S523" s="166"/>
      <c r="T523" s="167"/>
      <c r="U523" s="167"/>
      <c r="V523" s="168"/>
      <c r="W523" s="168"/>
      <c r="X523" s="169"/>
    </row>
    <row r="524" spans="1:24" s="141" customFormat="1" ht="29.25" customHeight="1" x14ac:dyDescent="0.25">
      <c r="A524" s="337" t="s">
        <v>699</v>
      </c>
      <c r="B524" s="568" t="s">
        <v>5</v>
      </c>
      <c r="C524" s="317" t="s">
        <v>5</v>
      </c>
      <c r="D524" s="681" t="s">
        <v>697</v>
      </c>
      <c r="E524" s="317"/>
      <c r="F524" s="699">
        <f>F525</f>
        <v>1646</v>
      </c>
      <c r="G524" s="647">
        <f t="shared" si="130"/>
        <v>1646</v>
      </c>
      <c r="H524" s="699">
        <f t="shared" si="130"/>
        <v>1647</v>
      </c>
      <c r="I524" s="647">
        <f t="shared" ref="I524" si="137">I525</f>
        <v>1647</v>
      </c>
      <c r="J524" s="669">
        <f t="shared" ref="J524" si="138">J525</f>
        <v>1649</v>
      </c>
      <c r="K524" s="647">
        <f t="shared" ref="K524" si="139">K525</f>
        <v>1649</v>
      </c>
      <c r="L524" s="373"/>
      <c r="N524" s="373"/>
      <c r="O524" s="373"/>
      <c r="R524" s="19"/>
      <c r="S524" s="166"/>
      <c r="T524" s="167"/>
      <c r="U524" s="167"/>
      <c r="V524" s="168"/>
      <c r="W524" s="168"/>
      <c r="X524" s="169"/>
    </row>
    <row r="525" spans="1:24" s="141" customFormat="1" ht="31.5" x14ac:dyDescent="0.25">
      <c r="A525" s="337" t="s">
        <v>317</v>
      </c>
      <c r="B525" s="568" t="s">
        <v>5</v>
      </c>
      <c r="C525" s="317" t="s">
        <v>5</v>
      </c>
      <c r="D525" s="681" t="s">
        <v>698</v>
      </c>
      <c r="E525" s="317"/>
      <c r="F525" s="699">
        <f>F526+F528</f>
        <v>1646</v>
      </c>
      <c r="G525" s="647">
        <f t="shared" ref="G525:K525" si="140">G526+G528</f>
        <v>1646</v>
      </c>
      <c r="H525" s="699">
        <f t="shared" si="140"/>
        <v>1647</v>
      </c>
      <c r="I525" s="647">
        <f t="shared" si="140"/>
        <v>1647</v>
      </c>
      <c r="J525" s="669">
        <f t="shared" si="140"/>
        <v>1649</v>
      </c>
      <c r="K525" s="647">
        <f t="shared" si="140"/>
        <v>1649</v>
      </c>
      <c r="L525" s="373"/>
      <c r="N525" s="373"/>
      <c r="O525" s="373"/>
      <c r="R525" s="19"/>
      <c r="S525" s="166"/>
      <c r="T525" s="167"/>
      <c r="U525" s="167"/>
      <c r="V525" s="168"/>
      <c r="W525" s="168"/>
      <c r="X525" s="169"/>
    </row>
    <row r="526" spans="1:24" s="141" customFormat="1" ht="47.25" x14ac:dyDescent="0.25">
      <c r="A526" s="414" t="s">
        <v>40</v>
      </c>
      <c r="B526" s="568" t="s">
        <v>5</v>
      </c>
      <c r="C526" s="317" t="s">
        <v>5</v>
      </c>
      <c r="D526" s="681" t="s">
        <v>698</v>
      </c>
      <c r="E526" s="317">
        <v>100</v>
      </c>
      <c r="F526" s="699">
        <f>F527</f>
        <v>1556</v>
      </c>
      <c r="G526" s="647">
        <f t="shared" si="130"/>
        <v>1556</v>
      </c>
      <c r="H526" s="699">
        <f t="shared" si="130"/>
        <v>1556</v>
      </c>
      <c r="I526" s="647">
        <f t="shared" ref="I526" si="141">I527</f>
        <v>1556</v>
      </c>
      <c r="J526" s="669">
        <f t="shared" ref="J526" si="142">J527</f>
        <v>1556</v>
      </c>
      <c r="K526" s="647">
        <f t="shared" ref="K526" si="143">K527</f>
        <v>1556</v>
      </c>
      <c r="L526" s="373"/>
      <c r="N526" s="373"/>
      <c r="O526" s="373"/>
      <c r="R526" s="19"/>
      <c r="S526" s="166"/>
      <c r="T526" s="167"/>
      <c r="U526" s="167"/>
      <c r="V526" s="168"/>
      <c r="W526" s="168"/>
      <c r="X526" s="169"/>
    </row>
    <row r="527" spans="1:24" s="141" customFormat="1" x14ac:dyDescent="0.25">
      <c r="A527" s="414" t="s">
        <v>93</v>
      </c>
      <c r="B527" s="568" t="s">
        <v>5</v>
      </c>
      <c r="C527" s="317" t="s">
        <v>5</v>
      </c>
      <c r="D527" s="681" t="s">
        <v>698</v>
      </c>
      <c r="E527" s="317">
        <v>120</v>
      </c>
      <c r="F527" s="699">
        <f>'ведом. 2026-2028'!AD897</f>
        <v>1556</v>
      </c>
      <c r="G527" s="647">
        <f>F527</f>
        <v>1556</v>
      </c>
      <c r="H527" s="699">
        <f>'ведом. 2026-2028'!AE897</f>
        <v>1556</v>
      </c>
      <c r="I527" s="643">
        <f>H527</f>
        <v>1556</v>
      </c>
      <c r="J527" s="667">
        <f>'ведом. 2026-2028'!AF897</f>
        <v>1556</v>
      </c>
      <c r="K527" s="643">
        <f>J527</f>
        <v>1556</v>
      </c>
      <c r="L527" s="373"/>
      <c r="N527" s="373"/>
      <c r="O527" s="373"/>
      <c r="R527" s="19"/>
      <c r="S527" s="166"/>
      <c r="T527" s="167"/>
      <c r="U527" s="167"/>
      <c r="V527" s="168"/>
      <c r="W527" s="168"/>
      <c r="X527" s="169"/>
    </row>
    <row r="528" spans="1:24" s="141" customFormat="1" x14ac:dyDescent="0.25">
      <c r="A528" s="414" t="s">
        <v>117</v>
      </c>
      <c r="B528" s="568" t="s">
        <v>5</v>
      </c>
      <c r="C528" s="317" t="s">
        <v>5</v>
      </c>
      <c r="D528" s="681" t="s">
        <v>698</v>
      </c>
      <c r="E528" s="317">
        <v>200</v>
      </c>
      <c r="F528" s="699">
        <f>F529</f>
        <v>90</v>
      </c>
      <c r="G528" s="647">
        <f t="shared" ref="G528:K528" si="144">G529</f>
        <v>90</v>
      </c>
      <c r="H528" s="699">
        <f t="shared" si="144"/>
        <v>91</v>
      </c>
      <c r="I528" s="647">
        <f t="shared" si="144"/>
        <v>91</v>
      </c>
      <c r="J528" s="669">
        <f t="shared" si="144"/>
        <v>93</v>
      </c>
      <c r="K528" s="647">
        <f t="shared" si="144"/>
        <v>93</v>
      </c>
      <c r="L528" s="373"/>
      <c r="N528" s="373"/>
      <c r="O528" s="373"/>
      <c r="R528" s="19"/>
      <c r="S528" s="166"/>
      <c r="T528" s="167"/>
      <c r="U528" s="167"/>
      <c r="V528" s="168"/>
      <c r="W528" s="168"/>
      <c r="X528" s="169"/>
    </row>
    <row r="529" spans="1:24" s="141" customFormat="1" x14ac:dyDescent="0.25">
      <c r="A529" s="414" t="s">
        <v>50</v>
      </c>
      <c r="B529" s="568" t="s">
        <v>5</v>
      </c>
      <c r="C529" s="317" t="s">
        <v>5</v>
      </c>
      <c r="D529" s="681" t="s">
        <v>698</v>
      </c>
      <c r="E529" s="317">
        <v>240</v>
      </c>
      <c r="F529" s="699">
        <f>'ведом. 2026-2028'!AD899</f>
        <v>90</v>
      </c>
      <c r="G529" s="647">
        <f>F529</f>
        <v>90</v>
      </c>
      <c r="H529" s="699">
        <f>'ведом. 2026-2028'!AE899</f>
        <v>91</v>
      </c>
      <c r="I529" s="643">
        <f>H529</f>
        <v>91</v>
      </c>
      <c r="J529" s="667">
        <f>'ведом. 2026-2028'!AF899</f>
        <v>93</v>
      </c>
      <c r="K529" s="643">
        <f>J529</f>
        <v>93</v>
      </c>
      <c r="L529" s="373"/>
      <c r="N529" s="373"/>
      <c r="O529" s="373"/>
      <c r="R529" s="19"/>
      <c r="S529" s="166"/>
      <c r="T529" s="167"/>
      <c r="U529" s="167"/>
      <c r="V529" s="168"/>
      <c r="W529" s="168"/>
      <c r="X529" s="169"/>
    </row>
    <row r="530" spans="1:24" s="141" customFormat="1" x14ac:dyDescent="0.25">
      <c r="A530" s="422" t="s">
        <v>38</v>
      </c>
      <c r="B530" s="572" t="s">
        <v>92</v>
      </c>
      <c r="C530" s="368"/>
      <c r="D530" s="435"/>
      <c r="E530" s="368"/>
      <c r="F530" s="697">
        <f>F531</f>
        <v>139</v>
      </c>
      <c r="G530" s="643"/>
      <c r="H530" s="697">
        <f t="shared" ref="H530:J530" si="145">H531</f>
        <v>0</v>
      </c>
      <c r="I530" s="643"/>
      <c r="J530" s="667">
        <f t="shared" si="145"/>
        <v>0</v>
      </c>
      <c r="K530" s="643"/>
      <c r="L530" s="140"/>
      <c r="M530" s="141">
        <v>0</v>
      </c>
      <c r="N530" s="140"/>
      <c r="O530" s="140"/>
      <c r="R530" s="19"/>
      <c r="S530" s="166"/>
      <c r="T530" s="167"/>
      <c r="U530" s="167"/>
      <c r="V530" s="168"/>
      <c r="W530" s="168"/>
      <c r="X530" s="169"/>
    </row>
    <row r="531" spans="1:24" s="141" customFormat="1" x14ac:dyDescent="0.25">
      <c r="A531" s="366" t="s">
        <v>632</v>
      </c>
      <c r="B531" s="363" t="s">
        <v>92</v>
      </c>
      <c r="C531" s="368" t="s">
        <v>5</v>
      </c>
      <c r="D531" s="676"/>
      <c r="E531" s="368"/>
      <c r="F531" s="697">
        <f t="shared" ref="F531:F536" si="146">F532</f>
        <v>139</v>
      </c>
      <c r="G531" s="643"/>
      <c r="H531" s="697">
        <f t="shared" ref="H531:J536" si="147">H532</f>
        <v>0</v>
      </c>
      <c r="I531" s="643"/>
      <c r="J531" s="667">
        <f t="shared" si="147"/>
        <v>0</v>
      </c>
      <c r="K531" s="643"/>
      <c r="L531" s="373"/>
      <c r="N531" s="373"/>
      <c r="O531" s="373"/>
      <c r="R531" s="19"/>
      <c r="S531" s="166"/>
      <c r="T531" s="167"/>
      <c r="U531" s="167"/>
      <c r="V531" s="168"/>
      <c r="W531" s="168"/>
      <c r="X531" s="169"/>
    </row>
    <row r="532" spans="1:24" s="141" customFormat="1" x14ac:dyDescent="0.25">
      <c r="A532" s="366" t="s">
        <v>633</v>
      </c>
      <c r="B532" s="363" t="s">
        <v>92</v>
      </c>
      <c r="C532" s="368" t="s">
        <v>5</v>
      </c>
      <c r="D532" s="676" t="s">
        <v>634</v>
      </c>
      <c r="E532" s="368"/>
      <c r="F532" s="697">
        <f t="shared" si="146"/>
        <v>139</v>
      </c>
      <c r="G532" s="643"/>
      <c r="H532" s="697">
        <f t="shared" si="147"/>
        <v>0</v>
      </c>
      <c r="I532" s="643"/>
      <c r="J532" s="667">
        <f t="shared" si="147"/>
        <v>0</v>
      </c>
      <c r="K532" s="643"/>
      <c r="L532" s="373"/>
      <c r="N532" s="373"/>
      <c r="O532" s="373"/>
      <c r="R532" s="19"/>
      <c r="S532" s="166"/>
      <c r="T532" s="167"/>
      <c r="U532" s="167"/>
      <c r="V532" s="168"/>
      <c r="W532" s="168"/>
      <c r="X532" s="169"/>
    </row>
    <row r="533" spans="1:24" s="141" customFormat="1" x14ac:dyDescent="0.25">
      <c r="A533" s="366" t="s">
        <v>635</v>
      </c>
      <c r="B533" s="363" t="s">
        <v>92</v>
      </c>
      <c r="C533" s="368" t="s">
        <v>5</v>
      </c>
      <c r="D533" s="676" t="s">
        <v>636</v>
      </c>
      <c r="E533" s="368"/>
      <c r="F533" s="697">
        <f t="shared" si="146"/>
        <v>139</v>
      </c>
      <c r="G533" s="643"/>
      <c r="H533" s="697">
        <f t="shared" si="147"/>
        <v>0</v>
      </c>
      <c r="I533" s="643"/>
      <c r="J533" s="667">
        <f t="shared" si="147"/>
        <v>0</v>
      </c>
      <c r="K533" s="643"/>
      <c r="L533" s="373"/>
      <c r="N533" s="373"/>
      <c r="O533" s="373"/>
      <c r="R533" s="19"/>
      <c r="S533" s="166"/>
      <c r="T533" s="167"/>
      <c r="U533" s="167"/>
      <c r="V533" s="168"/>
      <c r="W533" s="168"/>
      <c r="X533" s="169"/>
    </row>
    <row r="534" spans="1:24" s="141" customFormat="1" x14ac:dyDescent="0.25">
      <c r="A534" s="366" t="s">
        <v>637</v>
      </c>
      <c r="B534" s="363" t="s">
        <v>92</v>
      </c>
      <c r="C534" s="368" t="s">
        <v>5</v>
      </c>
      <c r="D534" s="676" t="s">
        <v>638</v>
      </c>
      <c r="E534" s="368"/>
      <c r="F534" s="697">
        <f t="shared" si="146"/>
        <v>139</v>
      </c>
      <c r="G534" s="643"/>
      <c r="H534" s="697">
        <f t="shared" si="147"/>
        <v>0</v>
      </c>
      <c r="I534" s="643"/>
      <c r="J534" s="667">
        <f t="shared" si="147"/>
        <v>0</v>
      </c>
      <c r="K534" s="643"/>
      <c r="L534" s="373"/>
      <c r="N534" s="373"/>
      <c r="O534" s="373"/>
      <c r="R534" s="19"/>
      <c r="S534" s="166"/>
      <c r="T534" s="167"/>
      <c r="U534" s="167"/>
      <c r="V534" s="168"/>
      <c r="W534" s="168"/>
      <c r="X534" s="169"/>
    </row>
    <row r="535" spans="1:24" s="141" customFormat="1" x14ac:dyDescent="0.25">
      <c r="A535" s="366" t="s">
        <v>673</v>
      </c>
      <c r="B535" s="363" t="s">
        <v>92</v>
      </c>
      <c r="C535" s="368" t="s">
        <v>5</v>
      </c>
      <c r="D535" s="676" t="s">
        <v>639</v>
      </c>
      <c r="E535" s="368"/>
      <c r="F535" s="697">
        <f t="shared" si="146"/>
        <v>139</v>
      </c>
      <c r="G535" s="643"/>
      <c r="H535" s="697">
        <f t="shared" si="147"/>
        <v>0</v>
      </c>
      <c r="I535" s="643"/>
      <c r="J535" s="667">
        <f t="shared" si="147"/>
        <v>0</v>
      </c>
      <c r="K535" s="643"/>
      <c r="L535" s="373"/>
      <c r="N535" s="373"/>
      <c r="O535" s="373"/>
      <c r="R535" s="19"/>
      <c r="S535" s="166"/>
      <c r="T535" s="167"/>
      <c r="U535" s="167"/>
      <c r="V535" s="168"/>
      <c r="W535" s="168"/>
      <c r="X535" s="169"/>
    </row>
    <row r="536" spans="1:24" s="141" customFormat="1" ht="29.25" customHeight="1" x14ac:dyDescent="0.25">
      <c r="A536" s="366" t="s">
        <v>58</v>
      </c>
      <c r="B536" s="363" t="s">
        <v>92</v>
      </c>
      <c r="C536" s="368" t="s">
        <v>5</v>
      </c>
      <c r="D536" s="676" t="s">
        <v>639</v>
      </c>
      <c r="E536" s="368">
        <v>600</v>
      </c>
      <c r="F536" s="697">
        <f t="shared" si="146"/>
        <v>139</v>
      </c>
      <c r="G536" s="643"/>
      <c r="H536" s="697">
        <f t="shared" si="147"/>
        <v>0</v>
      </c>
      <c r="I536" s="643"/>
      <c r="J536" s="667">
        <f t="shared" si="147"/>
        <v>0</v>
      </c>
      <c r="K536" s="643"/>
      <c r="L536" s="373"/>
      <c r="N536" s="373"/>
      <c r="O536" s="373"/>
      <c r="R536" s="19"/>
      <c r="S536" s="166"/>
      <c r="T536" s="167"/>
      <c r="U536" s="167"/>
      <c r="V536" s="168"/>
      <c r="W536" s="168"/>
      <c r="X536" s="169"/>
    </row>
    <row r="537" spans="1:24" s="141" customFormat="1" x14ac:dyDescent="0.25">
      <c r="A537" s="366" t="s">
        <v>59</v>
      </c>
      <c r="B537" s="363" t="s">
        <v>92</v>
      </c>
      <c r="C537" s="368" t="s">
        <v>5</v>
      </c>
      <c r="D537" s="676" t="s">
        <v>639</v>
      </c>
      <c r="E537" s="368">
        <v>610</v>
      </c>
      <c r="F537" s="697">
        <f>'ведом. 2026-2028'!AD315</f>
        <v>139</v>
      </c>
      <c r="G537" s="643"/>
      <c r="H537" s="697">
        <f>'ведом. 2026-2028'!AE315</f>
        <v>0</v>
      </c>
      <c r="I537" s="643"/>
      <c r="J537" s="667">
        <f>'ведом. 2026-2028'!AF315</f>
        <v>0</v>
      </c>
      <c r="K537" s="643"/>
      <c r="L537" s="373"/>
      <c r="N537" s="373"/>
      <c r="O537" s="373"/>
      <c r="R537" s="19"/>
      <c r="S537" s="166"/>
      <c r="T537" s="167"/>
      <c r="U537" s="167"/>
      <c r="V537" s="168"/>
      <c r="W537" s="168"/>
      <c r="X537" s="169"/>
    </row>
    <row r="538" spans="1:24" s="124" customFormat="1" x14ac:dyDescent="0.25">
      <c r="A538" s="557" t="s">
        <v>4</v>
      </c>
      <c r="B538" s="572" t="s">
        <v>8</v>
      </c>
      <c r="C538" s="573"/>
      <c r="D538" s="685"/>
      <c r="E538" s="573"/>
      <c r="F538" s="698">
        <f t="shared" ref="F538:K538" si="148">F539+F556+F613+F644+F666</f>
        <v>1515409.2</v>
      </c>
      <c r="G538" s="644">
        <f t="shared" si="148"/>
        <v>942552.6</v>
      </c>
      <c r="H538" s="698">
        <f t="shared" si="148"/>
        <v>1515143.8</v>
      </c>
      <c r="I538" s="644">
        <f t="shared" si="148"/>
        <v>935628.3</v>
      </c>
      <c r="J538" s="668">
        <f t="shared" si="148"/>
        <v>1524784.0999999999</v>
      </c>
      <c r="K538" s="644">
        <f t="shared" si="148"/>
        <v>931180.79999999993</v>
      </c>
      <c r="L538" s="140"/>
      <c r="N538" s="140"/>
      <c r="O538" s="140"/>
    </row>
    <row r="539" spans="1:24" s="124" customFormat="1" x14ac:dyDescent="0.25">
      <c r="A539" s="537" t="s">
        <v>19</v>
      </c>
      <c r="B539" s="566" t="s">
        <v>8</v>
      </c>
      <c r="C539" s="368" t="s">
        <v>28</v>
      </c>
      <c r="D539" s="676"/>
      <c r="E539" s="444"/>
      <c r="F539" s="697">
        <f t="shared" ref="F539:K541" si="149">F540</f>
        <v>465204.3</v>
      </c>
      <c r="G539" s="643">
        <f t="shared" si="149"/>
        <v>265377</v>
      </c>
      <c r="H539" s="697">
        <f t="shared" si="149"/>
        <v>473761.6</v>
      </c>
      <c r="I539" s="643">
        <f t="shared" si="149"/>
        <v>265377</v>
      </c>
      <c r="J539" s="667">
        <f t="shared" si="149"/>
        <v>479035.8</v>
      </c>
      <c r="K539" s="643">
        <f t="shared" si="149"/>
        <v>265377</v>
      </c>
      <c r="L539" s="140"/>
      <c r="N539" s="140"/>
      <c r="O539" s="140"/>
    </row>
    <row r="540" spans="1:24" s="153" customFormat="1" x14ac:dyDescent="0.25">
      <c r="A540" s="432" t="s">
        <v>254</v>
      </c>
      <c r="B540" s="587" t="s">
        <v>8</v>
      </c>
      <c r="C540" s="368" t="s">
        <v>28</v>
      </c>
      <c r="D540" s="676" t="s">
        <v>97</v>
      </c>
      <c r="E540" s="444"/>
      <c r="F540" s="697">
        <f t="shared" si="149"/>
        <v>465204.3</v>
      </c>
      <c r="G540" s="643">
        <f t="shared" si="149"/>
        <v>265377</v>
      </c>
      <c r="H540" s="697">
        <f t="shared" si="149"/>
        <v>473761.6</v>
      </c>
      <c r="I540" s="643">
        <f t="shared" si="149"/>
        <v>265377</v>
      </c>
      <c r="J540" s="667">
        <f t="shared" si="149"/>
        <v>479035.8</v>
      </c>
      <c r="K540" s="643">
        <f t="shared" si="149"/>
        <v>265377</v>
      </c>
      <c r="L540" s="140"/>
      <c r="N540" s="140"/>
      <c r="O540" s="140"/>
    </row>
    <row r="541" spans="1:24" s="124" customFormat="1" x14ac:dyDescent="0.25">
      <c r="A541" s="432" t="s">
        <v>257</v>
      </c>
      <c r="B541" s="587" t="s">
        <v>8</v>
      </c>
      <c r="C541" s="368" t="s">
        <v>28</v>
      </c>
      <c r="D541" s="676" t="s">
        <v>114</v>
      </c>
      <c r="E541" s="368"/>
      <c r="F541" s="697">
        <f>F542</f>
        <v>465204.3</v>
      </c>
      <c r="G541" s="643">
        <f t="shared" si="149"/>
        <v>265377</v>
      </c>
      <c r="H541" s="697">
        <f t="shared" si="149"/>
        <v>473761.6</v>
      </c>
      <c r="I541" s="643">
        <f t="shared" si="149"/>
        <v>265377</v>
      </c>
      <c r="J541" s="667">
        <f t="shared" si="149"/>
        <v>479035.8</v>
      </c>
      <c r="K541" s="643">
        <f t="shared" si="149"/>
        <v>265377</v>
      </c>
      <c r="L541" s="140"/>
      <c r="N541" s="140"/>
      <c r="O541" s="140"/>
    </row>
    <row r="542" spans="1:24" s="124" customFormat="1" x14ac:dyDescent="0.25">
      <c r="A542" s="432" t="s">
        <v>428</v>
      </c>
      <c r="B542" s="587" t="s">
        <v>8</v>
      </c>
      <c r="C542" s="368" t="s">
        <v>28</v>
      </c>
      <c r="D542" s="676" t="s">
        <v>427</v>
      </c>
      <c r="E542" s="368"/>
      <c r="F542" s="697">
        <f>F543+F550+F553</f>
        <v>465204.3</v>
      </c>
      <c r="G542" s="643">
        <f t="shared" ref="G542:K542" si="150">G543+G550+G553</f>
        <v>265377</v>
      </c>
      <c r="H542" s="697">
        <f t="shared" si="150"/>
        <v>473761.6</v>
      </c>
      <c r="I542" s="643">
        <f t="shared" si="150"/>
        <v>265377</v>
      </c>
      <c r="J542" s="667">
        <f t="shared" si="150"/>
        <v>479035.8</v>
      </c>
      <c r="K542" s="643">
        <f t="shared" si="150"/>
        <v>265377</v>
      </c>
      <c r="L542" s="140"/>
      <c r="N542" s="140"/>
      <c r="O542" s="140"/>
    </row>
    <row r="543" spans="1:24" s="124" customFormat="1" ht="31.5" x14ac:dyDescent="0.25">
      <c r="A543" s="537" t="s">
        <v>256</v>
      </c>
      <c r="B543" s="587" t="s">
        <v>8</v>
      </c>
      <c r="C543" s="368" t="s">
        <v>28</v>
      </c>
      <c r="D543" s="676" t="s">
        <v>430</v>
      </c>
      <c r="E543" s="588"/>
      <c r="F543" s="697">
        <f>F544+F547</f>
        <v>199827.3</v>
      </c>
      <c r="G543" s="643"/>
      <c r="H543" s="697">
        <f t="shared" ref="H543:J543" si="151">H544+H547</f>
        <v>208384.6</v>
      </c>
      <c r="I543" s="643"/>
      <c r="J543" s="667">
        <f t="shared" si="151"/>
        <v>213658.8</v>
      </c>
      <c r="K543" s="643"/>
      <c r="L543" s="140"/>
      <c r="N543" s="140"/>
      <c r="O543" s="140"/>
    </row>
    <row r="544" spans="1:24" s="124" customFormat="1" ht="31.5" x14ac:dyDescent="0.25">
      <c r="A544" s="537" t="s">
        <v>322</v>
      </c>
      <c r="B544" s="587" t="s">
        <v>8</v>
      </c>
      <c r="C544" s="368" t="s">
        <v>28</v>
      </c>
      <c r="D544" s="676" t="s">
        <v>431</v>
      </c>
      <c r="E544" s="368"/>
      <c r="F544" s="697">
        <f>F545</f>
        <v>199327.3</v>
      </c>
      <c r="G544" s="643"/>
      <c r="H544" s="697">
        <f>H545</f>
        <v>207884.6</v>
      </c>
      <c r="I544" s="643"/>
      <c r="J544" s="667">
        <f>J545</f>
        <v>213158.8</v>
      </c>
      <c r="K544" s="643"/>
      <c r="L544" s="140"/>
      <c r="N544" s="140"/>
      <c r="O544" s="140"/>
    </row>
    <row r="545" spans="1:16" s="124" customFormat="1" ht="31.5" x14ac:dyDescent="0.25">
      <c r="A545" s="537" t="s">
        <v>58</v>
      </c>
      <c r="B545" s="587" t="s">
        <v>8</v>
      </c>
      <c r="C545" s="368" t="s">
        <v>28</v>
      </c>
      <c r="D545" s="676" t="s">
        <v>431</v>
      </c>
      <c r="E545" s="368">
        <v>600</v>
      </c>
      <c r="F545" s="697">
        <f>F546</f>
        <v>199327.3</v>
      </c>
      <c r="G545" s="643"/>
      <c r="H545" s="697">
        <f>H546</f>
        <v>207884.6</v>
      </c>
      <c r="I545" s="643"/>
      <c r="J545" s="667">
        <f>J546</f>
        <v>213158.8</v>
      </c>
      <c r="K545" s="643"/>
      <c r="L545" s="140"/>
      <c r="N545" s="140"/>
      <c r="O545" s="140"/>
      <c r="P545" s="373"/>
    </row>
    <row r="546" spans="1:16" s="124" customFormat="1" x14ac:dyDescent="0.25">
      <c r="A546" s="537" t="s">
        <v>59</v>
      </c>
      <c r="B546" s="566" t="s">
        <v>8</v>
      </c>
      <c r="C546" s="368" t="s">
        <v>28</v>
      </c>
      <c r="D546" s="676" t="s">
        <v>431</v>
      </c>
      <c r="E546" s="368">
        <v>610</v>
      </c>
      <c r="F546" s="697">
        <f>'ведом. 2026-2028'!AD591</f>
        <v>199327.3</v>
      </c>
      <c r="G546" s="643"/>
      <c r="H546" s="697">
        <f>'ведом. 2026-2028'!AE591</f>
        <v>207884.6</v>
      </c>
      <c r="I546" s="643"/>
      <c r="J546" s="667">
        <f>'ведом. 2026-2028'!AF591</f>
        <v>213158.8</v>
      </c>
      <c r="K546" s="643"/>
      <c r="L546" s="140"/>
      <c r="N546" s="140"/>
      <c r="O546" s="140"/>
      <c r="P546" s="373"/>
    </row>
    <row r="547" spans="1:16" s="371" customFormat="1" ht="31.5" x14ac:dyDescent="0.25">
      <c r="A547" s="337" t="s">
        <v>762</v>
      </c>
      <c r="B547" s="589" t="s">
        <v>8</v>
      </c>
      <c r="C547" s="317" t="s">
        <v>28</v>
      </c>
      <c r="D547" s="681" t="s">
        <v>715</v>
      </c>
      <c r="E547" s="317"/>
      <c r="F547" s="697">
        <f>F548</f>
        <v>500</v>
      </c>
      <c r="G547" s="643"/>
      <c r="H547" s="697">
        <f>H548</f>
        <v>500</v>
      </c>
      <c r="I547" s="643"/>
      <c r="J547" s="667">
        <f t="shared" ref="J547" si="152">J548</f>
        <v>500</v>
      </c>
      <c r="K547" s="643"/>
      <c r="L547" s="373"/>
      <c r="N547" s="373"/>
      <c r="O547" s="373"/>
      <c r="P547" s="373"/>
    </row>
    <row r="548" spans="1:16" s="371" customFormat="1" ht="30" customHeight="1" x14ac:dyDescent="0.25">
      <c r="A548" s="337" t="s">
        <v>58</v>
      </c>
      <c r="B548" s="589" t="s">
        <v>8</v>
      </c>
      <c r="C548" s="317" t="s">
        <v>28</v>
      </c>
      <c r="D548" s="681" t="s">
        <v>715</v>
      </c>
      <c r="E548" s="317">
        <v>600</v>
      </c>
      <c r="F548" s="697">
        <f>F549</f>
        <v>500</v>
      </c>
      <c r="G548" s="643"/>
      <c r="H548" s="697">
        <f>H549</f>
        <v>500</v>
      </c>
      <c r="I548" s="643"/>
      <c r="J548" s="667">
        <f t="shared" ref="J548" si="153">J549</f>
        <v>500</v>
      </c>
      <c r="K548" s="643"/>
      <c r="L548" s="373"/>
      <c r="N548" s="373"/>
      <c r="O548" s="373"/>
      <c r="P548" s="373"/>
    </row>
    <row r="549" spans="1:16" s="371" customFormat="1" x14ac:dyDescent="0.25">
      <c r="A549" s="337" t="s">
        <v>59</v>
      </c>
      <c r="B549" s="568" t="s">
        <v>8</v>
      </c>
      <c r="C549" s="317" t="s">
        <v>28</v>
      </c>
      <c r="D549" s="681" t="s">
        <v>715</v>
      </c>
      <c r="E549" s="317">
        <v>610</v>
      </c>
      <c r="F549" s="697">
        <f>'ведом. 2026-2028'!AD594</f>
        <v>500</v>
      </c>
      <c r="G549" s="643"/>
      <c r="H549" s="697">
        <f>'ведом. 2026-2028'!AE594</f>
        <v>500</v>
      </c>
      <c r="I549" s="643"/>
      <c r="J549" s="667">
        <f>'ведом. 2026-2028'!AF594</f>
        <v>500</v>
      </c>
      <c r="K549" s="643"/>
      <c r="L549" s="373"/>
      <c r="N549" s="373"/>
      <c r="O549" s="373"/>
      <c r="P549" s="373"/>
    </row>
    <row r="550" spans="1:16" s="124" customFormat="1" ht="124.5" customHeight="1" x14ac:dyDescent="0.25">
      <c r="A550" s="538" t="s">
        <v>384</v>
      </c>
      <c r="B550" s="571" t="s">
        <v>8</v>
      </c>
      <c r="C550" s="569" t="s">
        <v>28</v>
      </c>
      <c r="D550" s="676" t="s">
        <v>451</v>
      </c>
      <c r="E550" s="588"/>
      <c r="F550" s="697">
        <f t="shared" ref="F550:K551" si="154">F551</f>
        <v>265327</v>
      </c>
      <c r="G550" s="643">
        <f t="shared" si="154"/>
        <v>265327</v>
      </c>
      <c r="H550" s="697">
        <f t="shared" si="154"/>
        <v>265327</v>
      </c>
      <c r="I550" s="643">
        <f t="shared" si="154"/>
        <v>265327</v>
      </c>
      <c r="J550" s="667">
        <f t="shared" si="154"/>
        <v>265327</v>
      </c>
      <c r="K550" s="643">
        <f t="shared" si="154"/>
        <v>265327</v>
      </c>
      <c r="L550" s="140"/>
      <c r="N550" s="140"/>
      <c r="O550" s="140"/>
      <c r="P550" s="373"/>
    </row>
    <row r="551" spans="1:16" s="124" customFormat="1" ht="31.5" x14ac:dyDescent="0.25">
      <c r="A551" s="537" t="s">
        <v>58</v>
      </c>
      <c r="B551" s="571" t="s">
        <v>8</v>
      </c>
      <c r="C551" s="569" t="s">
        <v>28</v>
      </c>
      <c r="D551" s="676" t="s">
        <v>451</v>
      </c>
      <c r="E551" s="444">
        <v>600</v>
      </c>
      <c r="F551" s="697">
        <f t="shared" si="154"/>
        <v>265327</v>
      </c>
      <c r="G551" s="643">
        <f t="shared" si="154"/>
        <v>265327</v>
      </c>
      <c r="H551" s="697">
        <f t="shared" si="154"/>
        <v>265327</v>
      </c>
      <c r="I551" s="643">
        <f t="shared" si="154"/>
        <v>265327</v>
      </c>
      <c r="J551" s="667">
        <f t="shared" si="154"/>
        <v>265327</v>
      </c>
      <c r="K551" s="643">
        <f t="shared" si="154"/>
        <v>265327</v>
      </c>
      <c r="L551" s="140"/>
      <c r="N551" s="140"/>
      <c r="O551" s="140"/>
      <c r="P551" s="373"/>
    </row>
    <row r="552" spans="1:16" s="124" customFormat="1" x14ac:dyDescent="0.25">
      <c r="A552" s="537" t="s">
        <v>59</v>
      </c>
      <c r="B552" s="587" t="s">
        <v>8</v>
      </c>
      <c r="C552" s="368" t="s">
        <v>28</v>
      </c>
      <c r="D552" s="676" t="s">
        <v>451</v>
      </c>
      <c r="E552" s="444">
        <v>610</v>
      </c>
      <c r="F552" s="697">
        <f>'ведом. 2026-2028'!AD597</f>
        <v>265327</v>
      </c>
      <c r="G552" s="643">
        <f>F552</f>
        <v>265327</v>
      </c>
      <c r="H552" s="697">
        <f>'ведом. 2026-2028'!AE597</f>
        <v>265327</v>
      </c>
      <c r="I552" s="643">
        <f>H552</f>
        <v>265327</v>
      </c>
      <c r="J552" s="667">
        <f>'ведом. 2026-2028'!AF597</f>
        <v>265327</v>
      </c>
      <c r="K552" s="643">
        <f>J552</f>
        <v>265327</v>
      </c>
      <c r="L552" s="140"/>
      <c r="N552" s="140"/>
      <c r="O552" s="140"/>
    </row>
    <row r="553" spans="1:16" s="153" customFormat="1" ht="30" customHeight="1" x14ac:dyDescent="0.25">
      <c r="A553" s="366" t="s">
        <v>677</v>
      </c>
      <c r="B553" s="571" t="s">
        <v>8</v>
      </c>
      <c r="C553" s="569" t="s">
        <v>28</v>
      </c>
      <c r="D553" s="676" t="s">
        <v>581</v>
      </c>
      <c r="E553" s="588"/>
      <c r="F553" s="697">
        <f t="shared" ref="F553:K554" si="155">F554</f>
        <v>50</v>
      </c>
      <c r="G553" s="643">
        <f t="shared" si="155"/>
        <v>50</v>
      </c>
      <c r="H553" s="697">
        <f t="shared" si="155"/>
        <v>50</v>
      </c>
      <c r="I553" s="643">
        <f t="shared" si="155"/>
        <v>50</v>
      </c>
      <c r="J553" s="667">
        <f t="shared" si="155"/>
        <v>50</v>
      </c>
      <c r="K553" s="643">
        <f t="shared" si="155"/>
        <v>50</v>
      </c>
      <c r="L553" s="140"/>
      <c r="N553" s="140"/>
      <c r="O553" s="140"/>
      <c r="P553" s="373"/>
    </row>
    <row r="554" spans="1:16" s="153" customFormat="1" ht="31.5" x14ac:dyDescent="0.25">
      <c r="A554" s="366" t="s">
        <v>58</v>
      </c>
      <c r="B554" s="571" t="s">
        <v>8</v>
      </c>
      <c r="C554" s="569" t="s">
        <v>28</v>
      </c>
      <c r="D554" s="676" t="s">
        <v>581</v>
      </c>
      <c r="E554" s="444">
        <v>600</v>
      </c>
      <c r="F554" s="697">
        <f t="shared" si="155"/>
        <v>50</v>
      </c>
      <c r="G554" s="643">
        <f t="shared" si="155"/>
        <v>50</v>
      </c>
      <c r="H554" s="697">
        <f t="shared" si="155"/>
        <v>50</v>
      </c>
      <c r="I554" s="643">
        <f t="shared" si="155"/>
        <v>50</v>
      </c>
      <c r="J554" s="667">
        <f t="shared" si="155"/>
        <v>50</v>
      </c>
      <c r="K554" s="643">
        <f t="shared" si="155"/>
        <v>50</v>
      </c>
      <c r="L554" s="140"/>
      <c r="N554" s="140"/>
      <c r="O554" s="140"/>
      <c r="P554" s="373"/>
    </row>
    <row r="555" spans="1:16" s="153" customFormat="1" x14ac:dyDescent="0.25">
      <c r="A555" s="366" t="s">
        <v>59</v>
      </c>
      <c r="B555" s="587" t="s">
        <v>8</v>
      </c>
      <c r="C555" s="368" t="s">
        <v>28</v>
      </c>
      <c r="D555" s="676" t="s">
        <v>581</v>
      </c>
      <c r="E555" s="444">
        <v>610</v>
      </c>
      <c r="F555" s="697">
        <f>'ведом. 2026-2028'!AD600</f>
        <v>50</v>
      </c>
      <c r="G555" s="643">
        <f>F555</f>
        <v>50</v>
      </c>
      <c r="H555" s="697">
        <f>'ведом. 2026-2028'!AE600</f>
        <v>50</v>
      </c>
      <c r="I555" s="643">
        <f>H555</f>
        <v>50</v>
      </c>
      <c r="J555" s="667">
        <f>'ведом. 2026-2028'!AF600</f>
        <v>50</v>
      </c>
      <c r="K555" s="643">
        <f>J555</f>
        <v>50</v>
      </c>
      <c r="L555" s="140"/>
      <c r="N555" s="140"/>
      <c r="O555" s="140"/>
    </row>
    <row r="556" spans="1:16" s="124" customFormat="1" x14ac:dyDescent="0.25">
      <c r="A556" s="366" t="s">
        <v>33</v>
      </c>
      <c r="B556" s="587" t="s">
        <v>8</v>
      </c>
      <c r="C556" s="368" t="s">
        <v>29</v>
      </c>
      <c r="D556" s="435"/>
      <c r="E556" s="444"/>
      <c r="F556" s="697">
        <f t="shared" ref="F556:K556" si="156">F557+F607</f>
        <v>839116.4</v>
      </c>
      <c r="G556" s="643">
        <f t="shared" si="156"/>
        <v>653440.79999999993</v>
      </c>
      <c r="H556" s="697">
        <f t="shared" si="156"/>
        <v>833951.3</v>
      </c>
      <c r="I556" s="643">
        <f t="shared" si="156"/>
        <v>648988.30000000005</v>
      </c>
      <c r="J556" s="667">
        <f t="shared" si="156"/>
        <v>837938.4</v>
      </c>
      <c r="K556" s="643">
        <f t="shared" si="156"/>
        <v>644540.79999999993</v>
      </c>
      <c r="L556" s="140"/>
      <c r="N556" s="140"/>
      <c r="O556" s="140"/>
    </row>
    <row r="557" spans="1:16" s="124" customFormat="1" x14ac:dyDescent="0.25">
      <c r="A557" s="432" t="s">
        <v>254</v>
      </c>
      <c r="B557" s="587" t="s">
        <v>8</v>
      </c>
      <c r="C557" s="368" t="s">
        <v>29</v>
      </c>
      <c r="D557" s="676" t="s">
        <v>97</v>
      </c>
      <c r="E557" s="368"/>
      <c r="F557" s="700">
        <f>F558</f>
        <v>829615.6</v>
      </c>
      <c r="G557" s="645">
        <f t="shared" ref="G557:K557" si="157">G558</f>
        <v>644171.79999999993</v>
      </c>
      <c r="H557" s="700">
        <f t="shared" si="157"/>
        <v>830108.8</v>
      </c>
      <c r="I557" s="645">
        <f t="shared" si="157"/>
        <v>645239.5</v>
      </c>
      <c r="J557" s="670">
        <f t="shared" si="157"/>
        <v>835308.3</v>
      </c>
      <c r="K557" s="645">
        <f t="shared" si="157"/>
        <v>641974.79999999993</v>
      </c>
      <c r="L557" s="140"/>
      <c r="N557" s="140"/>
      <c r="O557" s="140"/>
    </row>
    <row r="558" spans="1:16" s="124" customFormat="1" x14ac:dyDescent="0.25">
      <c r="A558" s="432" t="s">
        <v>257</v>
      </c>
      <c r="B558" s="566" t="s">
        <v>8</v>
      </c>
      <c r="C558" s="368" t="s">
        <v>29</v>
      </c>
      <c r="D558" s="676" t="s">
        <v>114</v>
      </c>
      <c r="E558" s="368"/>
      <c r="F558" s="700">
        <f>F559+F579+F590+F597+F586</f>
        <v>829615.6</v>
      </c>
      <c r="G558" s="645">
        <f t="shared" ref="G558:K558" si="158">G559+G579+G590+G597+G586</f>
        <v>644171.79999999993</v>
      </c>
      <c r="H558" s="700">
        <f t="shared" si="158"/>
        <v>830108.8</v>
      </c>
      <c r="I558" s="645">
        <f t="shared" si="158"/>
        <v>645239.5</v>
      </c>
      <c r="J558" s="670">
        <f t="shared" si="158"/>
        <v>835308.3</v>
      </c>
      <c r="K558" s="645">
        <f t="shared" si="158"/>
        <v>641974.79999999993</v>
      </c>
      <c r="L558" s="140"/>
      <c r="N558" s="140"/>
      <c r="O558" s="140"/>
    </row>
    <row r="559" spans="1:16" s="124" customFormat="1" x14ac:dyDescent="0.25">
      <c r="A559" s="535" t="s">
        <v>258</v>
      </c>
      <c r="B559" s="566" t="s">
        <v>8</v>
      </c>
      <c r="C559" s="368" t="s">
        <v>29</v>
      </c>
      <c r="D559" s="676" t="s">
        <v>427</v>
      </c>
      <c r="E559" s="368"/>
      <c r="F559" s="700">
        <f>F563+F570+F573+F560+F576</f>
        <v>711229.7</v>
      </c>
      <c r="G559" s="645">
        <f t="shared" ref="G559:K559" si="159">G563+G570+G573+G560+G576</f>
        <v>545955</v>
      </c>
      <c r="H559" s="700">
        <f t="shared" si="159"/>
        <v>720135.20000000007</v>
      </c>
      <c r="I559" s="645">
        <f t="shared" si="159"/>
        <v>543420</v>
      </c>
      <c r="J559" s="670">
        <f t="shared" si="159"/>
        <v>728965.5</v>
      </c>
      <c r="K559" s="645">
        <f t="shared" si="159"/>
        <v>543420</v>
      </c>
      <c r="L559" s="140"/>
      <c r="N559" s="140"/>
      <c r="O559" s="140"/>
    </row>
    <row r="560" spans="1:16" s="153" customFormat="1" ht="28.5" customHeight="1" x14ac:dyDescent="0.25">
      <c r="A560" s="409" t="s">
        <v>626</v>
      </c>
      <c r="B560" s="587" t="s">
        <v>8</v>
      </c>
      <c r="C560" s="368" t="s">
        <v>29</v>
      </c>
      <c r="D560" s="681" t="s">
        <v>625</v>
      </c>
      <c r="E560" s="586"/>
      <c r="F560" s="700">
        <f>F561</f>
        <v>33530.5</v>
      </c>
      <c r="G560" s="645"/>
      <c r="H560" s="700">
        <f t="shared" ref="H560:J561" si="160">H561</f>
        <v>40383.300000000003</v>
      </c>
      <c r="I560" s="645"/>
      <c r="J560" s="670">
        <f t="shared" si="160"/>
        <v>40383.300000000003</v>
      </c>
      <c r="K560" s="645"/>
      <c r="L560" s="140"/>
      <c r="N560" s="140"/>
      <c r="O560" s="140"/>
    </row>
    <row r="561" spans="1:15" s="153" customFormat="1" x14ac:dyDescent="0.25">
      <c r="A561" s="366" t="s">
        <v>117</v>
      </c>
      <c r="B561" s="587" t="s">
        <v>8</v>
      </c>
      <c r="C561" s="368" t="s">
        <v>29</v>
      </c>
      <c r="D561" s="681" t="s">
        <v>625</v>
      </c>
      <c r="E561" s="368">
        <v>200</v>
      </c>
      <c r="F561" s="700">
        <f>F562</f>
        <v>33530.5</v>
      </c>
      <c r="G561" s="645"/>
      <c r="H561" s="700">
        <f t="shared" si="160"/>
        <v>40383.300000000003</v>
      </c>
      <c r="I561" s="645"/>
      <c r="J561" s="670">
        <f t="shared" si="160"/>
        <v>40383.300000000003</v>
      </c>
      <c r="K561" s="645"/>
      <c r="L561" s="140"/>
      <c r="N561" s="140"/>
      <c r="O561" s="140"/>
    </row>
    <row r="562" spans="1:15" s="153" customFormat="1" x14ac:dyDescent="0.25">
      <c r="A562" s="366" t="s">
        <v>50</v>
      </c>
      <c r="B562" s="566" t="s">
        <v>8</v>
      </c>
      <c r="C562" s="368" t="s">
        <v>29</v>
      </c>
      <c r="D562" s="681" t="s">
        <v>625</v>
      </c>
      <c r="E562" s="368">
        <v>240</v>
      </c>
      <c r="F562" s="700">
        <f>'ведом. 2026-2028'!AD607</f>
        <v>33530.5</v>
      </c>
      <c r="G562" s="645"/>
      <c r="H562" s="700">
        <f>'ведом. 2026-2028'!AE607</f>
        <v>40383.300000000003</v>
      </c>
      <c r="I562" s="645"/>
      <c r="J562" s="670">
        <f>'ведом. 2026-2028'!AF607</f>
        <v>40383.300000000003</v>
      </c>
      <c r="K562" s="645"/>
      <c r="L562" s="140"/>
      <c r="N562" s="140"/>
      <c r="O562" s="140"/>
    </row>
    <row r="563" spans="1:15" s="124" customFormat="1" ht="47.25" x14ac:dyDescent="0.25">
      <c r="A563" s="432" t="s">
        <v>416</v>
      </c>
      <c r="B563" s="566" t="s">
        <v>8</v>
      </c>
      <c r="C563" s="368" t="s">
        <v>29</v>
      </c>
      <c r="D563" s="676" t="s">
        <v>448</v>
      </c>
      <c r="E563" s="368"/>
      <c r="F563" s="697">
        <f>F564+F567</f>
        <v>131744.20000000001</v>
      </c>
      <c r="G563" s="643"/>
      <c r="H563" s="697">
        <f>H564+H567</f>
        <v>136331.9</v>
      </c>
      <c r="I563" s="643"/>
      <c r="J563" s="667">
        <f>J564+J567</f>
        <v>145162.20000000001</v>
      </c>
      <c r="K563" s="643"/>
      <c r="L563" s="140"/>
      <c r="N563" s="140"/>
      <c r="O563" s="140"/>
    </row>
    <row r="564" spans="1:15" s="124" customFormat="1" ht="47.25" x14ac:dyDescent="0.25">
      <c r="A564" s="537" t="s">
        <v>487</v>
      </c>
      <c r="B564" s="566" t="s">
        <v>8</v>
      </c>
      <c r="C564" s="368" t="s">
        <v>29</v>
      </c>
      <c r="D564" s="676" t="s">
        <v>449</v>
      </c>
      <c r="E564" s="588"/>
      <c r="F564" s="697">
        <f>F565</f>
        <v>123844.2</v>
      </c>
      <c r="G564" s="643"/>
      <c r="H564" s="697">
        <f>H565</f>
        <v>121720.5</v>
      </c>
      <c r="I564" s="643"/>
      <c r="J564" s="667">
        <f>J565</f>
        <v>124263.8</v>
      </c>
      <c r="K564" s="643"/>
      <c r="L564" s="140"/>
      <c r="N564" s="140"/>
      <c r="O564" s="140"/>
    </row>
    <row r="565" spans="1:15" s="124" customFormat="1" ht="28.5" customHeight="1" x14ac:dyDescent="0.25">
      <c r="A565" s="537" t="s">
        <v>58</v>
      </c>
      <c r="B565" s="566" t="s">
        <v>8</v>
      </c>
      <c r="C565" s="368" t="s">
        <v>29</v>
      </c>
      <c r="D565" s="676" t="s">
        <v>449</v>
      </c>
      <c r="E565" s="368">
        <v>600</v>
      </c>
      <c r="F565" s="697">
        <f>F566</f>
        <v>123844.2</v>
      </c>
      <c r="G565" s="643"/>
      <c r="H565" s="697">
        <f>H566</f>
        <v>121720.5</v>
      </c>
      <c r="I565" s="643"/>
      <c r="J565" s="667">
        <f>J566</f>
        <v>124263.8</v>
      </c>
      <c r="K565" s="643"/>
      <c r="L565" s="140"/>
      <c r="N565" s="140"/>
      <c r="O565" s="140"/>
    </row>
    <row r="566" spans="1:15" s="124" customFormat="1" x14ac:dyDescent="0.25">
      <c r="A566" s="537" t="s">
        <v>59</v>
      </c>
      <c r="B566" s="566" t="s">
        <v>8</v>
      </c>
      <c r="C566" s="368" t="s">
        <v>29</v>
      </c>
      <c r="D566" s="676" t="s">
        <v>449</v>
      </c>
      <c r="E566" s="368">
        <v>610</v>
      </c>
      <c r="F566" s="697">
        <f>'ведом. 2026-2028'!AD611</f>
        <v>123844.2</v>
      </c>
      <c r="G566" s="643"/>
      <c r="H566" s="697">
        <f>'ведом. 2026-2028'!AE611</f>
        <v>121720.5</v>
      </c>
      <c r="I566" s="643"/>
      <c r="J566" s="667">
        <f>'ведом. 2026-2028'!AF611</f>
        <v>124263.8</v>
      </c>
      <c r="K566" s="643"/>
      <c r="L566" s="140"/>
      <c r="N566" s="140"/>
      <c r="O566" s="140"/>
    </row>
    <row r="567" spans="1:15" s="153" customFormat="1" ht="47.25" x14ac:dyDescent="0.25">
      <c r="A567" s="537" t="s">
        <v>662</v>
      </c>
      <c r="B567" s="566" t="s">
        <v>8</v>
      </c>
      <c r="C567" s="368" t="s">
        <v>29</v>
      </c>
      <c r="D567" s="676" t="s">
        <v>450</v>
      </c>
      <c r="E567" s="368"/>
      <c r="F567" s="697">
        <f>F568</f>
        <v>7900</v>
      </c>
      <c r="G567" s="643"/>
      <c r="H567" s="697">
        <f>H568</f>
        <v>14611.4</v>
      </c>
      <c r="I567" s="643"/>
      <c r="J567" s="667">
        <f>J568</f>
        <v>20898.400000000001</v>
      </c>
      <c r="K567" s="643"/>
      <c r="L567" s="140"/>
      <c r="N567" s="140"/>
      <c r="O567" s="140"/>
    </row>
    <row r="568" spans="1:15" s="124" customFormat="1" ht="29.25" customHeight="1" x14ac:dyDescent="0.25">
      <c r="A568" s="537" t="s">
        <v>58</v>
      </c>
      <c r="B568" s="566" t="s">
        <v>8</v>
      </c>
      <c r="C568" s="368" t="s">
        <v>29</v>
      </c>
      <c r="D568" s="676" t="s">
        <v>450</v>
      </c>
      <c r="E568" s="368">
        <v>600</v>
      </c>
      <c r="F568" s="697">
        <f>F569</f>
        <v>7900</v>
      </c>
      <c r="G568" s="643"/>
      <c r="H568" s="697">
        <f>H569</f>
        <v>14611.4</v>
      </c>
      <c r="I568" s="643"/>
      <c r="J568" s="667">
        <f>J569</f>
        <v>20898.400000000001</v>
      </c>
      <c r="K568" s="643"/>
      <c r="L568" s="140"/>
      <c r="N568" s="140"/>
      <c r="O568" s="140"/>
    </row>
    <row r="569" spans="1:15" s="124" customFormat="1" x14ac:dyDescent="0.25">
      <c r="A569" s="537" t="s">
        <v>59</v>
      </c>
      <c r="B569" s="566" t="s">
        <v>8</v>
      </c>
      <c r="C569" s="368" t="s">
        <v>29</v>
      </c>
      <c r="D569" s="676" t="s">
        <v>450</v>
      </c>
      <c r="E569" s="368">
        <v>610</v>
      </c>
      <c r="F569" s="697">
        <f>'ведом. 2026-2028'!AD614</f>
        <v>7900</v>
      </c>
      <c r="G569" s="643"/>
      <c r="H569" s="697">
        <f>'ведом. 2026-2028'!AE614</f>
        <v>14611.4</v>
      </c>
      <c r="I569" s="643"/>
      <c r="J569" s="667">
        <f>'ведом. 2026-2028'!AF614</f>
        <v>20898.400000000001</v>
      </c>
      <c r="K569" s="643"/>
      <c r="L569" s="140"/>
      <c r="N569" s="140"/>
      <c r="O569" s="140"/>
    </row>
    <row r="570" spans="1:15" s="124" customFormat="1" ht="123.75" customHeight="1" x14ac:dyDescent="0.25">
      <c r="A570" s="538" t="s">
        <v>384</v>
      </c>
      <c r="B570" s="566" t="s">
        <v>8</v>
      </c>
      <c r="C570" s="368" t="s">
        <v>29</v>
      </c>
      <c r="D570" s="435" t="s">
        <v>451</v>
      </c>
      <c r="E570" s="444"/>
      <c r="F570" s="697">
        <f t="shared" ref="F570:K571" si="161">F571</f>
        <v>540835</v>
      </c>
      <c r="G570" s="643">
        <f t="shared" si="161"/>
        <v>540835</v>
      </c>
      <c r="H570" s="697">
        <f t="shared" si="161"/>
        <v>540835</v>
      </c>
      <c r="I570" s="643">
        <f t="shared" si="161"/>
        <v>540835</v>
      </c>
      <c r="J570" s="667">
        <f t="shared" si="161"/>
        <v>540835</v>
      </c>
      <c r="K570" s="643">
        <f t="shared" si="161"/>
        <v>540835</v>
      </c>
      <c r="L570" s="140"/>
      <c r="N570" s="140"/>
      <c r="O570" s="140"/>
    </row>
    <row r="571" spans="1:15" s="124" customFormat="1" ht="31.5" x14ac:dyDescent="0.25">
      <c r="A571" s="537" t="s">
        <v>58</v>
      </c>
      <c r="B571" s="566" t="s">
        <v>8</v>
      </c>
      <c r="C571" s="368" t="s">
        <v>29</v>
      </c>
      <c r="D571" s="435" t="s">
        <v>451</v>
      </c>
      <c r="E571" s="368">
        <v>600</v>
      </c>
      <c r="F571" s="697">
        <f t="shared" si="161"/>
        <v>540835</v>
      </c>
      <c r="G571" s="643">
        <f t="shared" si="161"/>
        <v>540835</v>
      </c>
      <c r="H571" s="697">
        <f t="shared" si="161"/>
        <v>540835</v>
      </c>
      <c r="I571" s="643">
        <f t="shared" si="161"/>
        <v>540835</v>
      </c>
      <c r="J571" s="667">
        <f t="shared" si="161"/>
        <v>540835</v>
      </c>
      <c r="K571" s="643">
        <f t="shared" si="161"/>
        <v>540835</v>
      </c>
      <c r="L571" s="140"/>
      <c r="N571" s="140"/>
      <c r="O571" s="140"/>
    </row>
    <row r="572" spans="1:15" s="124" customFormat="1" x14ac:dyDescent="0.25">
      <c r="A572" s="537" t="s">
        <v>59</v>
      </c>
      <c r="B572" s="566" t="s">
        <v>8</v>
      </c>
      <c r="C572" s="368" t="s">
        <v>29</v>
      </c>
      <c r="D572" s="435" t="s">
        <v>451</v>
      </c>
      <c r="E572" s="368">
        <v>610</v>
      </c>
      <c r="F572" s="697">
        <f>'ведом. 2026-2028'!AD617</f>
        <v>540835</v>
      </c>
      <c r="G572" s="643">
        <f>F572</f>
        <v>540835</v>
      </c>
      <c r="H572" s="697">
        <f>'ведом. 2026-2028'!AE617</f>
        <v>540835</v>
      </c>
      <c r="I572" s="643">
        <f>H572</f>
        <v>540835</v>
      </c>
      <c r="J572" s="667">
        <f>'ведом. 2026-2028'!AF617</f>
        <v>540835</v>
      </c>
      <c r="K572" s="643">
        <f>J572</f>
        <v>540835</v>
      </c>
      <c r="L572" s="140"/>
      <c r="N572" s="140"/>
      <c r="O572" s="140"/>
    </row>
    <row r="573" spans="1:15" s="153" customFormat="1" ht="31.5" x14ac:dyDescent="0.25">
      <c r="A573" s="366" t="s">
        <v>677</v>
      </c>
      <c r="B573" s="566" t="s">
        <v>8</v>
      </c>
      <c r="C573" s="368" t="s">
        <v>29</v>
      </c>
      <c r="D573" s="676" t="s">
        <v>581</v>
      </c>
      <c r="E573" s="368"/>
      <c r="F573" s="697">
        <f>F574</f>
        <v>2585</v>
      </c>
      <c r="G573" s="643">
        <f t="shared" ref="G573:K574" si="162">G574</f>
        <v>2585</v>
      </c>
      <c r="H573" s="697">
        <f t="shared" si="162"/>
        <v>2585</v>
      </c>
      <c r="I573" s="643">
        <f t="shared" si="162"/>
        <v>2585</v>
      </c>
      <c r="J573" s="667">
        <f t="shared" si="162"/>
        <v>2585</v>
      </c>
      <c r="K573" s="643">
        <f t="shared" si="162"/>
        <v>2585</v>
      </c>
      <c r="L573" s="140"/>
      <c r="N573" s="140"/>
      <c r="O573" s="140"/>
    </row>
    <row r="574" spans="1:15" s="153" customFormat="1" ht="31.5" x14ac:dyDescent="0.25">
      <c r="A574" s="366" t="s">
        <v>58</v>
      </c>
      <c r="B574" s="566" t="s">
        <v>8</v>
      </c>
      <c r="C574" s="368" t="s">
        <v>29</v>
      </c>
      <c r="D574" s="676" t="s">
        <v>581</v>
      </c>
      <c r="E574" s="368">
        <v>600</v>
      </c>
      <c r="F574" s="697">
        <f>F575</f>
        <v>2585</v>
      </c>
      <c r="G574" s="643">
        <f t="shared" si="162"/>
        <v>2585</v>
      </c>
      <c r="H574" s="697">
        <f t="shared" si="162"/>
        <v>2585</v>
      </c>
      <c r="I574" s="643">
        <f t="shared" si="162"/>
        <v>2585</v>
      </c>
      <c r="J574" s="667">
        <f t="shared" si="162"/>
        <v>2585</v>
      </c>
      <c r="K574" s="643">
        <f t="shared" si="162"/>
        <v>2585</v>
      </c>
      <c r="L574" s="140"/>
      <c r="N574" s="140"/>
      <c r="O574" s="140"/>
    </row>
    <row r="575" spans="1:15" s="153" customFormat="1" x14ac:dyDescent="0.25">
      <c r="A575" s="366" t="s">
        <v>59</v>
      </c>
      <c r="B575" s="566" t="s">
        <v>8</v>
      </c>
      <c r="C575" s="368" t="s">
        <v>29</v>
      </c>
      <c r="D575" s="676" t="s">
        <v>581</v>
      </c>
      <c r="E575" s="368">
        <v>610</v>
      </c>
      <c r="F575" s="697">
        <f>'ведом. 2026-2028'!AD620</f>
        <v>2585</v>
      </c>
      <c r="G575" s="643">
        <f>F575</f>
        <v>2585</v>
      </c>
      <c r="H575" s="697">
        <f>'ведом. 2026-2028'!AE620</f>
        <v>2585</v>
      </c>
      <c r="I575" s="643">
        <f>H575</f>
        <v>2585</v>
      </c>
      <c r="J575" s="667">
        <f>'ведом. 2026-2028'!AF620</f>
        <v>2585</v>
      </c>
      <c r="K575" s="643">
        <f>J575</f>
        <v>2585</v>
      </c>
      <c r="L575" s="140"/>
      <c r="N575" s="140"/>
      <c r="O575" s="140"/>
    </row>
    <row r="576" spans="1:15" s="371" customFormat="1" ht="63" x14ac:dyDescent="0.25">
      <c r="A576" s="337" t="s">
        <v>606</v>
      </c>
      <c r="B576" s="568" t="s">
        <v>8</v>
      </c>
      <c r="C576" s="317" t="s">
        <v>29</v>
      </c>
      <c r="D576" s="680" t="s">
        <v>607</v>
      </c>
      <c r="E576" s="317"/>
      <c r="F576" s="697">
        <f>F577</f>
        <v>2535</v>
      </c>
      <c r="G576" s="643">
        <f t="shared" ref="G576:J577" si="163">G577</f>
        <v>2535</v>
      </c>
      <c r="H576" s="697">
        <f t="shared" si="163"/>
        <v>0</v>
      </c>
      <c r="I576" s="643"/>
      <c r="J576" s="667">
        <f t="shared" si="163"/>
        <v>0</v>
      </c>
      <c r="K576" s="643"/>
      <c r="L576" s="373"/>
      <c r="N576" s="373"/>
      <c r="O576" s="373"/>
    </row>
    <row r="577" spans="1:15" s="371" customFormat="1" ht="31.5" x14ac:dyDescent="0.25">
      <c r="A577" s="337" t="s">
        <v>58</v>
      </c>
      <c r="B577" s="568" t="s">
        <v>8</v>
      </c>
      <c r="C577" s="317" t="s">
        <v>29</v>
      </c>
      <c r="D577" s="680" t="s">
        <v>607</v>
      </c>
      <c r="E577" s="317">
        <v>600</v>
      </c>
      <c r="F577" s="697">
        <f>F578</f>
        <v>2535</v>
      </c>
      <c r="G577" s="643">
        <f t="shared" si="163"/>
        <v>2535</v>
      </c>
      <c r="H577" s="697">
        <f t="shared" si="163"/>
        <v>0</v>
      </c>
      <c r="I577" s="643"/>
      <c r="J577" s="667">
        <f t="shared" si="163"/>
        <v>0</v>
      </c>
      <c r="K577" s="643"/>
      <c r="L577" s="359"/>
      <c r="N577" s="373"/>
      <c r="O577" s="373"/>
    </row>
    <row r="578" spans="1:15" s="371" customFormat="1" x14ac:dyDescent="0.25">
      <c r="A578" s="337" t="s">
        <v>59</v>
      </c>
      <c r="B578" s="568" t="s">
        <v>8</v>
      </c>
      <c r="C578" s="317" t="s">
        <v>29</v>
      </c>
      <c r="D578" s="680" t="s">
        <v>607</v>
      </c>
      <c r="E578" s="317">
        <v>610</v>
      </c>
      <c r="F578" s="697">
        <f>'ведом. 2026-2028'!AD623</f>
        <v>2535</v>
      </c>
      <c r="G578" s="643">
        <f>F578</f>
        <v>2535</v>
      </c>
      <c r="H578" s="697">
        <f>'ведом. 2026-2028'!AE623</f>
        <v>0</v>
      </c>
      <c r="I578" s="643"/>
      <c r="J578" s="667">
        <f>'ведом. 2026-2028'!AF623</f>
        <v>0</v>
      </c>
      <c r="K578" s="643"/>
      <c r="L578" s="373"/>
      <c r="N578" s="373"/>
      <c r="O578" s="373"/>
    </row>
    <row r="579" spans="1:15" s="124" customFormat="1" ht="47.25" x14ac:dyDescent="0.25">
      <c r="A579" s="432" t="s">
        <v>259</v>
      </c>
      <c r="B579" s="566" t="s">
        <v>8</v>
      </c>
      <c r="C579" s="368" t="s">
        <v>29</v>
      </c>
      <c r="D579" s="676" t="s">
        <v>123</v>
      </c>
      <c r="E579" s="368"/>
      <c r="F579" s="697">
        <f>F580+F583</f>
        <v>59086.399999999994</v>
      </c>
      <c r="G579" s="643">
        <f t="shared" ref="G579:K579" si="164">G580+G583</f>
        <v>53179.199999999997</v>
      </c>
      <c r="H579" s="697">
        <f t="shared" si="164"/>
        <v>62896.2</v>
      </c>
      <c r="I579" s="643">
        <f t="shared" si="164"/>
        <v>56608</v>
      </c>
      <c r="J579" s="667">
        <f t="shared" si="164"/>
        <v>59235.299999999996</v>
      </c>
      <c r="K579" s="643">
        <f t="shared" si="164"/>
        <v>53313.2</v>
      </c>
      <c r="L579" s="140"/>
      <c r="N579" s="140"/>
      <c r="O579" s="140"/>
    </row>
    <row r="580" spans="1:15" s="124" customFormat="1" ht="31.5" x14ac:dyDescent="0.25">
      <c r="A580" s="537" t="s">
        <v>489</v>
      </c>
      <c r="B580" s="566" t="s">
        <v>8</v>
      </c>
      <c r="C580" s="368" t="s">
        <v>29</v>
      </c>
      <c r="D580" s="676" t="s">
        <v>452</v>
      </c>
      <c r="E580" s="368"/>
      <c r="F580" s="697">
        <f t="shared" ref="F580:K581" si="165">F581</f>
        <v>14</v>
      </c>
      <c r="G580" s="643">
        <f t="shared" si="165"/>
        <v>14</v>
      </c>
      <c r="H580" s="697">
        <f t="shared" si="165"/>
        <v>14</v>
      </c>
      <c r="I580" s="643">
        <f t="shared" si="165"/>
        <v>14</v>
      </c>
      <c r="J580" s="667">
        <f t="shared" si="165"/>
        <v>14</v>
      </c>
      <c r="K580" s="643">
        <f t="shared" si="165"/>
        <v>14</v>
      </c>
      <c r="L580" s="140"/>
      <c r="N580" s="140"/>
      <c r="O580" s="140"/>
    </row>
    <row r="581" spans="1:15" s="124" customFormat="1" ht="31.5" x14ac:dyDescent="0.25">
      <c r="A581" s="537" t="s">
        <v>58</v>
      </c>
      <c r="B581" s="566" t="s">
        <v>8</v>
      </c>
      <c r="C581" s="368" t="s">
        <v>29</v>
      </c>
      <c r="D581" s="676" t="s">
        <v>452</v>
      </c>
      <c r="E581" s="444">
        <v>600</v>
      </c>
      <c r="F581" s="697">
        <f t="shared" si="165"/>
        <v>14</v>
      </c>
      <c r="G581" s="643">
        <f t="shared" si="165"/>
        <v>14</v>
      </c>
      <c r="H581" s="697">
        <f t="shared" si="165"/>
        <v>14</v>
      </c>
      <c r="I581" s="643">
        <f t="shared" si="165"/>
        <v>14</v>
      </c>
      <c r="J581" s="667">
        <f t="shared" si="165"/>
        <v>14</v>
      </c>
      <c r="K581" s="643">
        <f t="shared" si="165"/>
        <v>14</v>
      </c>
      <c r="L581" s="140"/>
      <c r="N581" s="140"/>
      <c r="O581" s="140"/>
    </row>
    <row r="582" spans="1:15" s="124" customFormat="1" x14ac:dyDescent="0.25">
      <c r="A582" s="537" t="s">
        <v>59</v>
      </c>
      <c r="B582" s="566" t="s">
        <v>8</v>
      </c>
      <c r="C582" s="368" t="s">
        <v>29</v>
      </c>
      <c r="D582" s="676" t="s">
        <v>452</v>
      </c>
      <c r="E582" s="444">
        <v>610</v>
      </c>
      <c r="F582" s="697">
        <f>'ведом. 2026-2028'!AD627</f>
        <v>14</v>
      </c>
      <c r="G582" s="643">
        <f>F582</f>
        <v>14</v>
      </c>
      <c r="H582" s="697">
        <f>'ведом. 2026-2028'!AE627</f>
        <v>14</v>
      </c>
      <c r="I582" s="643">
        <f>H582</f>
        <v>14</v>
      </c>
      <c r="J582" s="667">
        <f>'ведом. 2026-2028'!AF627</f>
        <v>14</v>
      </c>
      <c r="K582" s="643">
        <f>J582</f>
        <v>14</v>
      </c>
      <c r="L582" s="140"/>
      <c r="N582" s="140"/>
      <c r="O582" s="140"/>
    </row>
    <row r="583" spans="1:15" s="153" customFormat="1" ht="63" x14ac:dyDescent="0.25">
      <c r="A583" s="337" t="s">
        <v>670</v>
      </c>
      <c r="B583" s="566" t="s">
        <v>8</v>
      </c>
      <c r="C583" s="368" t="s">
        <v>29</v>
      </c>
      <c r="D583" s="435" t="s">
        <v>669</v>
      </c>
      <c r="E583" s="368"/>
      <c r="F583" s="697">
        <f t="shared" ref="F583:J584" si="166">F584</f>
        <v>59072.399999999994</v>
      </c>
      <c r="G583" s="643">
        <f t="shared" si="166"/>
        <v>53165.2</v>
      </c>
      <c r="H583" s="697">
        <f t="shared" si="166"/>
        <v>62882.2</v>
      </c>
      <c r="I583" s="643">
        <f t="shared" si="166"/>
        <v>56594</v>
      </c>
      <c r="J583" s="667">
        <f t="shared" si="166"/>
        <v>59221.299999999996</v>
      </c>
      <c r="K583" s="643">
        <f>K584</f>
        <v>53299.199999999997</v>
      </c>
      <c r="L583" s="140"/>
      <c r="N583" s="140"/>
      <c r="O583" s="140"/>
    </row>
    <row r="584" spans="1:15" s="153" customFormat="1" x14ac:dyDescent="0.25">
      <c r="A584" s="536" t="s">
        <v>117</v>
      </c>
      <c r="B584" s="566" t="s">
        <v>8</v>
      </c>
      <c r="C584" s="368" t="s">
        <v>29</v>
      </c>
      <c r="D584" s="435" t="s">
        <v>669</v>
      </c>
      <c r="E584" s="368">
        <v>200</v>
      </c>
      <c r="F584" s="697">
        <f t="shared" si="166"/>
        <v>59072.399999999994</v>
      </c>
      <c r="G584" s="643">
        <f t="shared" si="166"/>
        <v>53165.2</v>
      </c>
      <c r="H584" s="697">
        <f t="shared" si="166"/>
        <v>62882.2</v>
      </c>
      <c r="I584" s="643">
        <f t="shared" si="166"/>
        <v>56594</v>
      </c>
      <c r="J584" s="667">
        <f t="shared" si="166"/>
        <v>59221.299999999996</v>
      </c>
      <c r="K584" s="643">
        <f>K585</f>
        <v>53299.199999999997</v>
      </c>
      <c r="L584" s="140"/>
      <c r="N584" s="140"/>
      <c r="O584" s="140"/>
    </row>
    <row r="585" spans="1:15" s="153" customFormat="1" x14ac:dyDescent="0.25">
      <c r="A585" s="536" t="s">
        <v>50</v>
      </c>
      <c r="B585" s="566" t="s">
        <v>8</v>
      </c>
      <c r="C585" s="368" t="s">
        <v>29</v>
      </c>
      <c r="D585" s="435" t="s">
        <v>669</v>
      </c>
      <c r="E585" s="368">
        <v>240</v>
      </c>
      <c r="F585" s="697">
        <f>'ведом. 2026-2028'!AD630</f>
        <v>59072.399999999994</v>
      </c>
      <c r="G585" s="643">
        <f>53165.2</f>
        <v>53165.2</v>
      </c>
      <c r="H585" s="697">
        <f>'ведом. 2026-2028'!AE630</f>
        <v>62882.2</v>
      </c>
      <c r="I585" s="643">
        <v>56594</v>
      </c>
      <c r="J585" s="667">
        <f>'ведом. 2026-2028'!AF630</f>
        <v>59221.299999999996</v>
      </c>
      <c r="K585" s="643">
        <v>53299.199999999997</v>
      </c>
      <c r="L585" s="140"/>
      <c r="M585" s="373"/>
      <c r="N585" s="140"/>
      <c r="O585" s="140"/>
    </row>
    <row r="586" spans="1:15" s="371" customFormat="1" x14ac:dyDescent="0.25">
      <c r="A586" s="337" t="s">
        <v>716</v>
      </c>
      <c r="B586" s="568" t="s">
        <v>8</v>
      </c>
      <c r="C586" s="317" t="s">
        <v>29</v>
      </c>
      <c r="D586" s="681" t="s">
        <v>717</v>
      </c>
      <c r="E586" s="317"/>
      <c r="F586" s="697">
        <f>F587</f>
        <v>12396</v>
      </c>
      <c r="G586" s="643"/>
      <c r="H586" s="697">
        <f t="shared" ref="H586:J588" si="167">H587</f>
        <v>0</v>
      </c>
      <c r="I586" s="643"/>
      <c r="J586" s="667">
        <f t="shared" si="167"/>
        <v>0</v>
      </c>
      <c r="K586" s="643"/>
      <c r="L586" s="373"/>
      <c r="M586" s="373"/>
      <c r="N586" s="373"/>
      <c r="O586" s="373"/>
    </row>
    <row r="587" spans="1:15" s="371" customFormat="1" x14ac:dyDescent="0.25">
      <c r="A587" s="337" t="s">
        <v>718</v>
      </c>
      <c r="B587" s="568" t="s">
        <v>8</v>
      </c>
      <c r="C587" s="317" t="s">
        <v>29</v>
      </c>
      <c r="D587" s="681" t="s">
        <v>719</v>
      </c>
      <c r="E587" s="317"/>
      <c r="F587" s="697">
        <f>F588</f>
        <v>12396</v>
      </c>
      <c r="G587" s="643"/>
      <c r="H587" s="697">
        <f t="shared" si="167"/>
        <v>0</v>
      </c>
      <c r="I587" s="643"/>
      <c r="J587" s="667">
        <f t="shared" si="167"/>
        <v>0</v>
      </c>
      <c r="K587" s="643"/>
      <c r="L587" s="373"/>
      <c r="M587" s="373"/>
      <c r="N587" s="373"/>
      <c r="O587" s="373"/>
    </row>
    <row r="588" spans="1:15" s="371" customFormat="1" ht="31.5" x14ac:dyDescent="0.25">
      <c r="A588" s="337" t="s">
        <v>58</v>
      </c>
      <c r="B588" s="568" t="s">
        <v>8</v>
      </c>
      <c r="C588" s="317" t="s">
        <v>29</v>
      </c>
      <c r="D588" s="681" t="s">
        <v>719</v>
      </c>
      <c r="E588" s="342">
        <v>600</v>
      </c>
      <c r="F588" s="697">
        <f>F589</f>
        <v>12396</v>
      </c>
      <c r="G588" s="643"/>
      <c r="H588" s="697">
        <f t="shared" si="167"/>
        <v>0</v>
      </c>
      <c r="I588" s="643"/>
      <c r="J588" s="667">
        <f t="shared" si="167"/>
        <v>0</v>
      </c>
      <c r="K588" s="643"/>
      <c r="L588" s="373"/>
      <c r="M588" s="373"/>
      <c r="N588" s="373"/>
      <c r="O588" s="373"/>
    </row>
    <row r="589" spans="1:15" s="371" customFormat="1" x14ac:dyDescent="0.25">
      <c r="A589" s="337" t="s">
        <v>59</v>
      </c>
      <c r="B589" s="568" t="s">
        <v>8</v>
      </c>
      <c r="C589" s="317" t="s">
        <v>29</v>
      </c>
      <c r="D589" s="681" t="s">
        <v>719</v>
      </c>
      <c r="E589" s="342">
        <v>610</v>
      </c>
      <c r="F589" s="697">
        <f>'ведом. 2026-2028'!AD634</f>
        <v>12396</v>
      </c>
      <c r="G589" s="643"/>
      <c r="H589" s="697">
        <f>'ведом. 2026-2028'!AE634</f>
        <v>0</v>
      </c>
      <c r="I589" s="643"/>
      <c r="J589" s="667">
        <f>'ведом. 2026-2028'!AF634</f>
        <v>0</v>
      </c>
      <c r="K589" s="643"/>
      <c r="L589" s="373"/>
      <c r="M589" s="373"/>
      <c r="N589" s="373"/>
      <c r="O589" s="373"/>
    </row>
    <row r="590" spans="1:15" s="124" customFormat="1" ht="47.25" x14ac:dyDescent="0.25">
      <c r="A590" s="432" t="s">
        <v>303</v>
      </c>
      <c r="B590" s="566" t="s">
        <v>8</v>
      </c>
      <c r="C590" s="368" t="s">
        <v>29</v>
      </c>
      <c r="D590" s="676" t="s">
        <v>453</v>
      </c>
      <c r="E590" s="444"/>
      <c r="F590" s="697">
        <f t="shared" ref="F590:K590" si="168">F591+F594</f>
        <v>5382.9</v>
      </c>
      <c r="G590" s="643">
        <f t="shared" si="168"/>
        <v>3517</v>
      </c>
      <c r="H590" s="697">
        <f t="shared" si="168"/>
        <v>5382.9</v>
      </c>
      <c r="I590" s="643">
        <f t="shared" si="168"/>
        <v>3517</v>
      </c>
      <c r="J590" s="667">
        <f t="shared" si="168"/>
        <v>5382.9</v>
      </c>
      <c r="K590" s="643">
        <f t="shared" si="168"/>
        <v>3517</v>
      </c>
      <c r="L590" s="140"/>
      <c r="N590" s="140"/>
      <c r="O590" s="140"/>
    </row>
    <row r="591" spans="1:15" s="124" customFormat="1" ht="47.25" x14ac:dyDescent="0.25">
      <c r="A591" s="432" t="s">
        <v>416</v>
      </c>
      <c r="B591" s="566" t="s">
        <v>8</v>
      </c>
      <c r="C591" s="368" t="s">
        <v>29</v>
      </c>
      <c r="D591" s="676" t="s">
        <v>454</v>
      </c>
      <c r="E591" s="444"/>
      <c r="F591" s="697">
        <f>F592</f>
        <v>1865.9</v>
      </c>
      <c r="G591" s="643"/>
      <c r="H591" s="697">
        <f>H592</f>
        <v>1865.9</v>
      </c>
      <c r="I591" s="643"/>
      <c r="J591" s="667">
        <f>J592</f>
        <v>1865.9</v>
      </c>
      <c r="K591" s="643"/>
      <c r="L591" s="140"/>
      <c r="N591" s="140"/>
      <c r="O591" s="140"/>
    </row>
    <row r="592" spans="1:15" s="124" customFormat="1" ht="31.5" x14ac:dyDescent="0.25">
      <c r="A592" s="537" t="s">
        <v>58</v>
      </c>
      <c r="B592" s="566" t="s">
        <v>8</v>
      </c>
      <c r="C592" s="368" t="s">
        <v>29</v>
      </c>
      <c r="D592" s="676" t="s">
        <v>454</v>
      </c>
      <c r="E592" s="444">
        <v>600</v>
      </c>
      <c r="F592" s="697">
        <f>F593</f>
        <v>1865.9</v>
      </c>
      <c r="G592" s="643"/>
      <c r="H592" s="697">
        <f>H593</f>
        <v>1865.9</v>
      </c>
      <c r="I592" s="643"/>
      <c r="J592" s="667">
        <f>J593</f>
        <v>1865.9</v>
      </c>
      <c r="K592" s="643"/>
      <c r="L592" s="140"/>
      <c r="N592" s="140"/>
      <c r="O592" s="140"/>
    </row>
    <row r="593" spans="1:16" s="124" customFormat="1" x14ac:dyDescent="0.25">
      <c r="A593" s="537" t="s">
        <v>59</v>
      </c>
      <c r="B593" s="566" t="s">
        <v>8</v>
      </c>
      <c r="C593" s="368" t="s">
        <v>29</v>
      </c>
      <c r="D593" s="676" t="s">
        <v>454</v>
      </c>
      <c r="E593" s="444">
        <v>610</v>
      </c>
      <c r="F593" s="697">
        <f>'ведом. 2026-2028'!AD638</f>
        <v>1865.9</v>
      </c>
      <c r="G593" s="643"/>
      <c r="H593" s="697">
        <f>'ведом. 2026-2028'!AE638</f>
        <v>1865.9</v>
      </c>
      <c r="I593" s="643"/>
      <c r="J593" s="667">
        <f>'ведом. 2026-2028'!AF638</f>
        <v>1865.9</v>
      </c>
      <c r="K593" s="643"/>
      <c r="L593" s="140"/>
      <c r="N593" s="140"/>
      <c r="O593" s="140"/>
    </row>
    <row r="594" spans="1:16" s="153" customFormat="1" ht="63" x14ac:dyDescent="0.25">
      <c r="A594" s="366" t="s">
        <v>582</v>
      </c>
      <c r="B594" s="566" t="s">
        <v>8</v>
      </c>
      <c r="C594" s="368" t="s">
        <v>29</v>
      </c>
      <c r="D594" s="676" t="s">
        <v>580</v>
      </c>
      <c r="E594" s="570"/>
      <c r="F594" s="697">
        <f>F595</f>
        <v>3517</v>
      </c>
      <c r="G594" s="643">
        <f t="shared" ref="G594:K595" si="169">G595</f>
        <v>3517</v>
      </c>
      <c r="H594" s="697">
        <f t="shared" si="169"/>
        <v>3517</v>
      </c>
      <c r="I594" s="643">
        <f t="shared" si="169"/>
        <v>3517</v>
      </c>
      <c r="J594" s="667">
        <f t="shared" si="169"/>
        <v>3517</v>
      </c>
      <c r="K594" s="643">
        <f t="shared" si="169"/>
        <v>3517</v>
      </c>
      <c r="L594" s="140"/>
      <c r="N594" s="140"/>
      <c r="O594" s="140"/>
    </row>
    <row r="595" spans="1:16" s="153" customFormat="1" ht="31.5" x14ac:dyDescent="0.25">
      <c r="A595" s="366" t="s">
        <v>58</v>
      </c>
      <c r="B595" s="566" t="s">
        <v>8</v>
      </c>
      <c r="C595" s="368" t="s">
        <v>29</v>
      </c>
      <c r="D595" s="676" t="s">
        <v>580</v>
      </c>
      <c r="E595" s="444">
        <v>600</v>
      </c>
      <c r="F595" s="697">
        <f>F596</f>
        <v>3517</v>
      </c>
      <c r="G595" s="643">
        <f t="shared" si="169"/>
        <v>3517</v>
      </c>
      <c r="H595" s="697">
        <f t="shared" si="169"/>
        <v>3517</v>
      </c>
      <c r="I595" s="643">
        <f t="shared" si="169"/>
        <v>3517</v>
      </c>
      <c r="J595" s="667">
        <f t="shared" si="169"/>
        <v>3517</v>
      </c>
      <c r="K595" s="643">
        <f t="shared" si="169"/>
        <v>3517</v>
      </c>
      <c r="L595" s="140"/>
      <c r="N595" s="140"/>
      <c r="O595" s="140"/>
    </row>
    <row r="596" spans="1:16" s="153" customFormat="1" x14ac:dyDescent="0.25">
      <c r="A596" s="366" t="s">
        <v>59</v>
      </c>
      <c r="B596" s="566" t="s">
        <v>8</v>
      </c>
      <c r="C596" s="368" t="s">
        <v>29</v>
      </c>
      <c r="D596" s="676" t="s">
        <v>580</v>
      </c>
      <c r="E596" s="444">
        <v>610</v>
      </c>
      <c r="F596" s="697">
        <f>'ведом. 2026-2028'!AD641</f>
        <v>3517</v>
      </c>
      <c r="G596" s="643">
        <f>F596</f>
        <v>3517</v>
      </c>
      <c r="H596" s="697">
        <f>'ведом. 2026-2028'!AE641</f>
        <v>3517</v>
      </c>
      <c r="I596" s="643">
        <f>H596</f>
        <v>3517</v>
      </c>
      <c r="J596" s="667">
        <f>'ведом. 2026-2028'!AF641</f>
        <v>3517</v>
      </c>
      <c r="K596" s="643">
        <f>J596</f>
        <v>3517</v>
      </c>
      <c r="L596" s="140"/>
      <c r="N596" s="140"/>
      <c r="O596" s="140"/>
    </row>
    <row r="597" spans="1:16" s="371" customFormat="1" x14ac:dyDescent="0.25">
      <c r="A597" s="366" t="s">
        <v>608</v>
      </c>
      <c r="B597" s="566" t="s">
        <v>8</v>
      </c>
      <c r="C597" s="368" t="s">
        <v>29</v>
      </c>
      <c r="D597" s="676" t="s">
        <v>609</v>
      </c>
      <c r="E597" s="444"/>
      <c r="F597" s="697">
        <f>F601+F604+F598</f>
        <v>41520.6</v>
      </c>
      <c r="G597" s="643">
        <f t="shared" ref="G597:K597" si="170">G601+G604+G598</f>
        <v>41520.6</v>
      </c>
      <c r="H597" s="697">
        <f t="shared" si="170"/>
        <v>41694.5</v>
      </c>
      <c r="I597" s="643">
        <f t="shared" si="170"/>
        <v>41694.5</v>
      </c>
      <c r="J597" s="667">
        <f t="shared" si="170"/>
        <v>41724.6</v>
      </c>
      <c r="K597" s="643">
        <f t="shared" si="170"/>
        <v>41724.6</v>
      </c>
      <c r="L597" s="373"/>
      <c r="N597" s="373"/>
      <c r="O597" s="373"/>
    </row>
    <row r="598" spans="1:16" s="371" customFormat="1" ht="78.75" x14ac:dyDescent="0.25">
      <c r="A598" s="366" t="s">
        <v>667</v>
      </c>
      <c r="B598" s="566" t="s">
        <v>8</v>
      </c>
      <c r="C598" s="368" t="s">
        <v>29</v>
      </c>
      <c r="D598" s="676" t="s">
        <v>668</v>
      </c>
      <c r="E598" s="444"/>
      <c r="F598" s="697">
        <f>F599</f>
        <v>312.5</v>
      </c>
      <c r="G598" s="643">
        <f t="shared" ref="G598:K598" si="171">G599</f>
        <v>312.5</v>
      </c>
      <c r="H598" s="697">
        <f t="shared" si="171"/>
        <v>312.5</v>
      </c>
      <c r="I598" s="643">
        <f t="shared" si="171"/>
        <v>312.5</v>
      </c>
      <c r="J598" s="667">
        <f t="shared" si="171"/>
        <v>312.5</v>
      </c>
      <c r="K598" s="643">
        <f t="shared" si="171"/>
        <v>312.5</v>
      </c>
      <c r="L598" s="373"/>
      <c r="N598" s="373"/>
      <c r="O598" s="373"/>
    </row>
    <row r="599" spans="1:16" s="371" customFormat="1" ht="31.5" x14ac:dyDescent="0.25">
      <c r="A599" s="366" t="s">
        <v>58</v>
      </c>
      <c r="B599" s="566" t="s">
        <v>8</v>
      </c>
      <c r="C599" s="368" t="s">
        <v>29</v>
      </c>
      <c r="D599" s="676" t="s">
        <v>668</v>
      </c>
      <c r="E599" s="444">
        <v>600</v>
      </c>
      <c r="F599" s="697">
        <f>F600</f>
        <v>312.5</v>
      </c>
      <c r="G599" s="643">
        <f t="shared" ref="G599:K599" si="172">G600</f>
        <v>312.5</v>
      </c>
      <c r="H599" s="697">
        <f t="shared" si="172"/>
        <v>312.5</v>
      </c>
      <c r="I599" s="643">
        <f t="shared" si="172"/>
        <v>312.5</v>
      </c>
      <c r="J599" s="667">
        <f t="shared" si="172"/>
        <v>312.5</v>
      </c>
      <c r="K599" s="643">
        <f t="shared" si="172"/>
        <v>312.5</v>
      </c>
      <c r="L599" s="373"/>
      <c r="N599" s="373"/>
      <c r="O599" s="373"/>
    </row>
    <row r="600" spans="1:16" s="371" customFormat="1" x14ac:dyDescent="0.25">
      <c r="A600" s="366" t="s">
        <v>59</v>
      </c>
      <c r="B600" s="566" t="s">
        <v>8</v>
      </c>
      <c r="C600" s="368" t="s">
        <v>29</v>
      </c>
      <c r="D600" s="676" t="s">
        <v>668</v>
      </c>
      <c r="E600" s="444">
        <v>610</v>
      </c>
      <c r="F600" s="697">
        <f>'ведом. 2026-2028'!AD645</f>
        <v>312.5</v>
      </c>
      <c r="G600" s="643">
        <f>F600</f>
        <v>312.5</v>
      </c>
      <c r="H600" s="697">
        <f>'ведом. 2026-2028'!AE645</f>
        <v>312.5</v>
      </c>
      <c r="I600" s="643">
        <f>H600</f>
        <v>312.5</v>
      </c>
      <c r="J600" s="667">
        <f>'ведом. 2026-2028'!AF645</f>
        <v>312.5</v>
      </c>
      <c r="K600" s="643">
        <f>J600</f>
        <v>312.5</v>
      </c>
      <c r="L600" s="373"/>
      <c r="N600" s="373"/>
      <c r="O600" s="373"/>
    </row>
    <row r="601" spans="1:16" s="371" customFormat="1" ht="29.25" customHeight="1" x14ac:dyDescent="0.25">
      <c r="A601" s="366" t="s">
        <v>612</v>
      </c>
      <c r="B601" s="566" t="s">
        <v>8</v>
      </c>
      <c r="C601" s="368" t="s">
        <v>29</v>
      </c>
      <c r="D601" s="676" t="s">
        <v>613</v>
      </c>
      <c r="E601" s="444"/>
      <c r="F601" s="697">
        <f>F602</f>
        <v>1679.1</v>
      </c>
      <c r="G601" s="643">
        <f t="shared" ref="G601:K602" si="173">G602</f>
        <v>1679.1</v>
      </c>
      <c r="H601" s="697">
        <f t="shared" si="173"/>
        <v>1853</v>
      </c>
      <c r="I601" s="643">
        <f t="shared" si="173"/>
        <v>1853</v>
      </c>
      <c r="J601" s="667">
        <f t="shared" si="173"/>
        <v>1883.1</v>
      </c>
      <c r="K601" s="643">
        <f t="shared" si="173"/>
        <v>1883.1</v>
      </c>
      <c r="L601" s="373"/>
      <c r="N601" s="373"/>
      <c r="O601" s="373"/>
    </row>
    <row r="602" spans="1:16" s="371" customFormat="1" ht="31.5" x14ac:dyDescent="0.25">
      <c r="A602" s="337" t="s">
        <v>58</v>
      </c>
      <c r="B602" s="566" t="s">
        <v>8</v>
      </c>
      <c r="C602" s="368" t="s">
        <v>29</v>
      </c>
      <c r="D602" s="676" t="s">
        <v>613</v>
      </c>
      <c r="E602" s="444">
        <v>600</v>
      </c>
      <c r="F602" s="697">
        <f>F603</f>
        <v>1679.1</v>
      </c>
      <c r="G602" s="643">
        <f t="shared" si="173"/>
        <v>1679.1</v>
      </c>
      <c r="H602" s="697">
        <f t="shared" si="173"/>
        <v>1853</v>
      </c>
      <c r="I602" s="643">
        <f t="shared" si="173"/>
        <v>1853</v>
      </c>
      <c r="J602" s="667">
        <f t="shared" si="173"/>
        <v>1883.1</v>
      </c>
      <c r="K602" s="643">
        <f t="shared" si="173"/>
        <v>1883.1</v>
      </c>
      <c r="L602" s="373"/>
      <c r="N602" s="373"/>
      <c r="O602" s="373"/>
    </row>
    <row r="603" spans="1:16" s="371" customFormat="1" x14ac:dyDescent="0.25">
      <c r="A603" s="337" t="s">
        <v>59</v>
      </c>
      <c r="B603" s="566" t="s">
        <v>8</v>
      </c>
      <c r="C603" s="368" t="s">
        <v>29</v>
      </c>
      <c r="D603" s="676" t="s">
        <v>613</v>
      </c>
      <c r="E603" s="444">
        <v>610</v>
      </c>
      <c r="F603" s="697">
        <f>'ведом. 2026-2028'!AD648</f>
        <v>1679.1</v>
      </c>
      <c r="G603" s="643">
        <f>F603</f>
        <v>1679.1</v>
      </c>
      <c r="H603" s="697">
        <f>'ведом. 2026-2028'!AE648</f>
        <v>1853</v>
      </c>
      <c r="I603" s="643">
        <f>H603</f>
        <v>1853</v>
      </c>
      <c r="J603" s="667">
        <f>'ведом. 2026-2028'!AF648</f>
        <v>1883.1</v>
      </c>
      <c r="K603" s="643">
        <f>J603</f>
        <v>1883.1</v>
      </c>
      <c r="L603" s="373"/>
      <c r="N603" s="373"/>
      <c r="O603" s="373"/>
      <c r="P603" s="371" t="s">
        <v>685</v>
      </c>
    </row>
    <row r="604" spans="1:16" s="371" customFormat="1" ht="63" x14ac:dyDescent="0.25">
      <c r="A604" s="366" t="s">
        <v>610</v>
      </c>
      <c r="B604" s="566" t="s">
        <v>8</v>
      </c>
      <c r="C604" s="368" t="s">
        <v>29</v>
      </c>
      <c r="D604" s="676" t="s">
        <v>611</v>
      </c>
      <c r="E604" s="444"/>
      <c r="F604" s="697">
        <f>F605</f>
        <v>39529</v>
      </c>
      <c r="G604" s="643">
        <f t="shared" ref="G604:K605" si="174">G605</f>
        <v>39529</v>
      </c>
      <c r="H604" s="697">
        <f t="shared" si="174"/>
        <v>39529</v>
      </c>
      <c r="I604" s="643">
        <f t="shared" si="174"/>
        <v>39529</v>
      </c>
      <c r="J604" s="667">
        <f t="shared" si="174"/>
        <v>39529</v>
      </c>
      <c r="K604" s="643">
        <f t="shared" si="174"/>
        <v>39529</v>
      </c>
      <c r="L604" s="373"/>
      <c r="N604" s="373"/>
      <c r="O604" s="373"/>
    </row>
    <row r="605" spans="1:16" s="371" customFormat="1" ht="31.5" x14ac:dyDescent="0.25">
      <c r="A605" s="366" t="s">
        <v>58</v>
      </c>
      <c r="B605" s="566" t="s">
        <v>8</v>
      </c>
      <c r="C605" s="368" t="s">
        <v>29</v>
      </c>
      <c r="D605" s="676" t="s">
        <v>611</v>
      </c>
      <c r="E605" s="444">
        <v>600</v>
      </c>
      <c r="F605" s="697">
        <f>F606</f>
        <v>39529</v>
      </c>
      <c r="G605" s="643">
        <f t="shared" si="174"/>
        <v>39529</v>
      </c>
      <c r="H605" s="697">
        <f t="shared" si="174"/>
        <v>39529</v>
      </c>
      <c r="I605" s="643">
        <f t="shared" si="174"/>
        <v>39529</v>
      </c>
      <c r="J605" s="667">
        <f t="shared" si="174"/>
        <v>39529</v>
      </c>
      <c r="K605" s="643">
        <f t="shared" si="174"/>
        <v>39529</v>
      </c>
      <c r="L605" s="373"/>
      <c r="N605" s="373"/>
      <c r="O605" s="373"/>
    </row>
    <row r="606" spans="1:16" s="371" customFormat="1" x14ac:dyDescent="0.25">
      <c r="A606" s="366" t="s">
        <v>59</v>
      </c>
      <c r="B606" s="566" t="s">
        <v>8</v>
      </c>
      <c r="C606" s="368" t="s">
        <v>29</v>
      </c>
      <c r="D606" s="676" t="s">
        <v>611</v>
      </c>
      <c r="E606" s="444">
        <v>610</v>
      </c>
      <c r="F606" s="697">
        <f>'ведом. 2026-2028'!AD651</f>
        <v>39529</v>
      </c>
      <c r="G606" s="643">
        <f>F606</f>
        <v>39529</v>
      </c>
      <c r="H606" s="697">
        <f>'ведом. 2026-2028'!AE651</f>
        <v>39529</v>
      </c>
      <c r="I606" s="643">
        <f>H606</f>
        <v>39529</v>
      </c>
      <c r="J606" s="667">
        <f>'ведом. 2026-2028'!AF651</f>
        <v>39529</v>
      </c>
      <c r="K606" s="643">
        <f>J606</f>
        <v>39529</v>
      </c>
      <c r="L606" s="373"/>
      <c r="M606" s="373"/>
      <c r="N606" s="373"/>
      <c r="O606" s="373"/>
    </row>
    <row r="607" spans="1:16" s="371" customFormat="1" x14ac:dyDescent="0.25">
      <c r="A607" s="408" t="s">
        <v>225</v>
      </c>
      <c r="B607" s="566" t="s">
        <v>8</v>
      </c>
      <c r="C607" s="368" t="s">
        <v>29</v>
      </c>
      <c r="D607" s="681" t="s">
        <v>226</v>
      </c>
      <c r="E607" s="444"/>
      <c r="F607" s="697">
        <f>F608</f>
        <v>9500.7999999999993</v>
      </c>
      <c r="G607" s="643">
        <f t="shared" ref="G607:K608" si="175">G608</f>
        <v>9269</v>
      </c>
      <c r="H607" s="697">
        <f t="shared" si="175"/>
        <v>3842.5</v>
      </c>
      <c r="I607" s="643">
        <f t="shared" si="175"/>
        <v>3748.8</v>
      </c>
      <c r="J607" s="667">
        <f t="shared" si="175"/>
        <v>2630.1</v>
      </c>
      <c r="K607" s="643">
        <f t="shared" si="175"/>
        <v>2566</v>
      </c>
      <c r="L607" s="373"/>
      <c r="M607" s="373"/>
      <c r="N607" s="373"/>
      <c r="O607" s="373"/>
    </row>
    <row r="608" spans="1:16" s="371" customFormat="1" ht="31.5" x14ac:dyDescent="0.25">
      <c r="A608" s="366" t="s">
        <v>640</v>
      </c>
      <c r="B608" s="566" t="s">
        <v>8</v>
      </c>
      <c r="C608" s="368" t="s">
        <v>29</v>
      </c>
      <c r="D608" s="681" t="s">
        <v>229</v>
      </c>
      <c r="E608" s="444"/>
      <c r="F608" s="697">
        <f>F609</f>
        <v>9500.7999999999993</v>
      </c>
      <c r="G608" s="643">
        <f t="shared" si="175"/>
        <v>9269</v>
      </c>
      <c r="H608" s="697">
        <f t="shared" si="175"/>
        <v>3842.5</v>
      </c>
      <c r="I608" s="643">
        <f t="shared" si="175"/>
        <v>3748.8</v>
      </c>
      <c r="J608" s="667">
        <f t="shared" si="175"/>
        <v>2630.1</v>
      </c>
      <c r="K608" s="643">
        <f t="shared" si="175"/>
        <v>2566</v>
      </c>
      <c r="L608" s="373"/>
      <c r="M608" s="373"/>
      <c r="N608" s="373"/>
      <c r="O608" s="373"/>
    </row>
    <row r="609" spans="1:15" s="371" customFormat="1" x14ac:dyDescent="0.25">
      <c r="A609" s="366" t="s">
        <v>760</v>
      </c>
      <c r="B609" s="566" t="s">
        <v>8</v>
      </c>
      <c r="C609" s="368" t="s">
        <v>29</v>
      </c>
      <c r="D609" s="681" t="s">
        <v>759</v>
      </c>
      <c r="E609" s="444"/>
      <c r="F609" s="697">
        <f>F610</f>
        <v>9500.7999999999993</v>
      </c>
      <c r="G609" s="643">
        <f t="shared" ref="G609:K609" si="176">G610</f>
        <v>9269</v>
      </c>
      <c r="H609" s="697">
        <f t="shared" si="176"/>
        <v>3842.5</v>
      </c>
      <c r="I609" s="643">
        <f t="shared" si="176"/>
        <v>3748.8</v>
      </c>
      <c r="J609" s="667">
        <f t="shared" si="176"/>
        <v>2630.1</v>
      </c>
      <c r="K609" s="643">
        <f t="shared" si="176"/>
        <v>2566</v>
      </c>
      <c r="L609" s="373"/>
      <c r="M609" s="373"/>
      <c r="N609" s="373"/>
      <c r="O609" s="373"/>
    </row>
    <row r="610" spans="1:15" s="371" customFormat="1" ht="31.5" x14ac:dyDescent="0.25">
      <c r="A610" s="366" t="s">
        <v>694</v>
      </c>
      <c r="B610" s="566" t="s">
        <v>8</v>
      </c>
      <c r="C610" s="368" t="s">
        <v>29</v>
      </c>
      <c r="D610" s="681" t="s">
        <v>693</v>
      </c>
      <c r="E610" s="444"/>
      <c r="F610" s="697">
        <f>F611</f>
        <v>9500.7999999999993</v>
      </c>
      <c r="G610" s="643">
        <f t="shared" ref="G610:K610" si="177">G611</f>
        <v>9269</v>
      </c>
      <c r="H610" s="697">
        <f t="shared" si="177"/>
        <v>3842.5</v>
      </c>
      <c r="I610" s="643">
        <f t="shared" si="177"/>
        <v>3748.8</v>
      </c>
      <c r="J610" s="667">
        <f t="shared" si="177"/>
        <v>2630.1</v>
      </c>
      <c r="K610" s="643">
        <f t="shared" si="177"/>
        <v>2566</v>
      </c>
      <c r="L610" s="373"/>
      <c r="M610" s="373"/>
      <c r="N610" s="373"/>
      <c r="O610" s="373"/>
    </row>
    <row r="611" spans="1:15" s="371" customFormat="1" ht="31.5" x14ac:dyDescent="0.25">
      <c r="A611" s="366" t="s">
        <v>58</v>
      </c>
      <c r="B611" s="566" t="s">
        <v>8</v>
      </c>
      <c r="C611" s="368" t="s">
        <v>29</v>
      </c>
      <c r="D611" s="681" t="s">
        <v>693</v>
      </c>
      <c r="E611" s="444">
        <v>600</v>
      </c>
      <c r="F611" s="697">
        <f>F612</f>
        <v>9500.7999999999993</v>
      </c>
      <c r="G611" s="643">
        <f t="shared" ref="G611:K611" si="178">G612</f>
        <v>9269</v>
      </c>
      <c r="H611" s="697">
        <f t="shared" si="178"/>
        <v>3842.5</v>
      </c>
      <c r="I611" s="643">
        <f t="shared" si="178"/>
        <v>3748.8</v>
      </c>
      <c r="J611" s="667">
        <f t="shared" si="178"/>
        <v>2630.1</v>
      </c>
      <c r="K611" s="643">
        <f t="shared" si="178"/>
        <v>2566</v>
      </c>
      <c r="L611" s="373"/>
      <c r="M611" s="373"/>
      <c r="N611" s="373"/>
      <c r="O611" s="373"/>
    </row>
    <row r="612" spans="1:15" s="371" customFormat="1" x14ac:dyDescent="0.25">
      <c r="A612" s="366" t="s">
        <v>59</v>
      </c>
      <c r="B612" s="566" t="s">
        <v>8</v>
      </c>
      <c r="C612" s="368" t="s">
        <v>29</v>
      </c>
      <c r="D612" s="681" t="s">
        <v>693</v>
      </c>
      <c r="E612" s="444">
        <v>610</v>
      </c>
      <c r="F612" s="697">
        <f>'ведом. 2026-2028'!AD657</f>
        <v>9500.7999999999993</v>
      </c>
      <c r="G612" s="643">
        <v>9269</v>
      </c>
      <c r="H612" s="697">
        <f>'ведом. 2026-2028'!AE657</f>
        <v>3842.5</v>
      </c>
      <c r="I612" s="643">
        <v>3748.8</v>
      </c>
      <c r="J612" s="667">
        <f>'ведом. 2026-2028'!AF657</f>
        <v>2630.1</v>
      </c>
      <c r="K612" s="643">
        <v>2566</v>
      </c>
      <c r="L612" s="373"/>
      <c r="M612" s="373"/>
      <c r="N612" s="373"/>
      <c r="O612" s="373"/>
    </row>
    <row r="613" spans="1:15" s="124" customFormat="1" x14ac:dyDescent="0.25">
      <c r="A613" s="537" t="s">
        <v>131</v>
      </c>
      <c r="B613" s="587" t="s">
        <v>8</v>
      </c>
      <c r="C613" s="368" t="s">
        <v>7</v>
      </c>
      <c r="D613" s="435"/>
      <c r="E613" s="368"/>
      <c r="F613" s="697">
        <f t="shared" ref="F613:K613" si="179">F624+F614</f>
        <v>170435.3</v>
      </c>
      <c r="G613" s="643">
        <f t="shared" si="179"/>
        <v>20158.8</v>
      </c>
      <c r="H613" s="697">
        <f t="shared" si="179"/>
        <v>168204.6</v>
      </c>
      <c r="I613" s="643">
        <f t="shared" si="179"/>
        <v>17659</v>
      </c>
      <c r="J613" s="667">
        <f t="shared" si="179"/>
        <v>168468.2</v>
      </c>
      <c r="K613" s="643">
        <f t="shared" si="179"/>
        <v>17659</v>
      </c>
      <c r="L613" s="140"/>
      <c r="M613" s="373"/>
      <c r="N613" s="140"/>
      <c r="O613" s="140"/>
    </row>
    <row r="614" spans="1:15" s="153" customFormat="1" x14ac:dyDescent="0.25">
      <c r="A614" s="432" t="s">
        <v>542</v>
      </c>
      <c r="B614" s="587" t="s">
        <v>8</v>
      </c>
      <c r="C614" s="368" t="s">
        <v>7</v>
      </c>
      <c r="D614" s="676" t="s">
        <v>111</v>
      </c>
      <c r="E614" s="573"/>
      <c r="F614" s="697">
        <f>F615</f>
        <v>73941.8</v>
      </c>
      <c r="G614" s="643">
        <f t="shared" ref="G614:J614" si="180">G615</f>
        <v>2499.8000000000002</v>
      </c>
      <c r="H614" s="697">
        <f t="shared" si="180"/>
        <v>71442</v>
      </c>
      <c r="I614" s="643"/>
      <c r="J614" s="667">
        <f t="shared" si="180"/>
        <v>71442</v>
      </c>
      <c r="K614" s="643"/>
      <c r="L614" s="140"/>
      <c r="M614" s="373"/>
      <c r="N614" s="140"/>
      <c r="O614" s="140"/>
    </row>
    <row r="615" spans="1:15" s="153" customFormat="1" x14ac:dyDescent="0.25">
      <c r="A615" s="366" t="s">
        <v>477</v>
      </c>
      <c r="B615" s="587" t="s">
        <v>8</v>
      </c>
      <c r="C615" s="368" t="s">
        <v>7</v>
      </c>
      <c r="D615" s="676" t="s">
        <v>367</v>
      </c>
      <c r="E615" s="444"/>
      <c r="F615" s="697">
        <f>F616+F620</f>
        <v>73941.8</v>
      </c>
      <c r="G615" s="643">
        <f t="shared" ref="G615:J615" si="181">G616+G620</f>
        <v>2499.8000000000002</v>
      </c>
      <c r="H615" s="697">
        <f t="shared" si="181"/>
        <v>71442</v>
      </c>
      <c r="I615" s="643"/>
      <c r="J615" s="667">
        <f t="shared" si="181"/>
        <v>71442</v>
      </c>
      <c r="K615" s="643"/>
      <c r="L615" s="140"/>
      <c r="N615" s="140"/>
      <c r="O615" s="140"/>
    </row>
    <row r="616" spans="1:15" s="153" customFormat="1" ht="31.5" x14ac:dyDescent="0.25">
      <c r="A616" s="366" t="s">
        <v>407</v>
      </c>
      <c r="B616" s="566" t="s">
        <v>8</v>
      </c>
      <c r="C616" s="368" t="s">
        <v>7</v>
      </c>
      <c r="D616" s="676" t="s">
        <v>368</v>
      </c>
      <c r="E616" s="444"/>
      <c r="F616" s="697">
        <f>F617</f>
        <v>71442</v>
      </c>
      <c r="G616" s="643"/>
      <c r="H616" s="697">
        <f>H617</f>
        <v>71442</v>
      </c>
      <c r="I616" s="643"/>
      <c r="J616" s="667">
        <f>J617</f>
        <v>71442</v>
      </c>
      <c r="K616" s="643"/>
      <c r="L616" s="140"/>
      <c r="M616" s="373"/>
      <c r="N616" s="140"/>
      <c r="O616" s="140"/>
    </row>
    <row r="617" spans="1:15" s="153" customFormat="1" ht="31.5" x14ac:dyDescent="0.25">
      <c r="A617" s="537" t="s">
        <v>366</v>
      </c>
      <c r="B617" s="566" t="s">
        <v>8</v>
      </c>
      <c r="C617" s="368" t="s">
        <v>7</v>
      </c>
      <c r="D617" s="676" t="s">
        <v>369</v>
      </c>
      <c r="E617" s="444"/>
      <c r="F617" s="697">
        <f>F618</f>
        <v>71442</v>
      </c>
      <c r="G617" s="643"/>
      <c r="H617" s="697">
        <f>H618</f>
        <v>71442</v>
      </c>
      <c r="I617" s="643"/>
      <c r="J617" s="667">
        <f>J618</f>
        <v>71442</v>
      </c>
      <c r="K617" s="643"/>
      <c r="L617" s="140"/>
      <c r="N617" s="140"/>
      <c r="O617" s="140"/>
    </row>
    <row r="618" spans="1:15" s="153" customFormat="1" ht="31.5" x14ac:dyDescent="0.25">
      <c r="A618" s="366" t="s">
        <v>58</v>
      </c>
      <c r="B618" s="566" t="s">
        <v>8</v>
      </c>
      <c r="C618" s="368" t="s">
        <v>7</v>
      </c>
      <c r="D618" s="676" t="s">
        <v>369</v>
      </c>
      <c r="E618" s="444">
        <v>600</v>
      </c>
      <c r="F618" s="697">
        <f>F619</f>
        <v>71442</v>
      </c>
      <c r="G618" s="643"/>
      <c r="H618" s="697">
        <f>H619</f>
        <v>71442</v>
      </c>
      <c r="I618" s="643"/>
      <c r="J618" s="667">
        <f>J619</f>
        <v>71442</v>
      </c>
      <c r="K618" s="643"/>
      <c r="L618" s="140"/>
      <c r="N618" s="140"/>
      <c r="O618" s="140"/>
    </row>
    <row r="619" spans="1:15" s="153" customFormat="1" x14ac:dyDescent="0.25">
      <c r="A619" s="366" t="s">
        <v>59</v>
      </c>
      <c r="B619" s="566" t="s">
        <v>8</v>
      </c>
      <c r="C619" s="368" t="s">
        <v>7</v>
      </c>
      <c r="D619" s="676" t="s">
        <v>369</v>
      </c>
      <c r="E619" s="444">
        <v>610</v>
      </c>
      <c r="F619" s="697">
        <f>'ведом. 2026-2028'!AD323</f>
        <v>71442</v>
      </c>
      <c r="G619" s="643"/>
      <c r="H619" s="697">
        <f>'ведом. 2026-2028'!AE323</f>
        <v>71442</v>
      </c>
      <c r="I619" s="643"/>
      <c r="J619" s="667">
        <f>'ведом. 2026-2028'!AF323</f>
        <v>71442</v>
      </c>
      <c r="K619" s="643"/>
      <c r="L619" s="140"/>
      <c r="N619" s="140"/>
      <c r="O619" s="140"/>
    </row>
    <row r="620" spans="1:15" s="371" customFormat="1" ht="31.5" x14ac:dyDescent="0.25">
      <c r="A620" s="337" t="s">
        <v>664</v>
      </c>
      <c r="B620" s="568" t="s">
        <v>8</v>
      </c>
      <c r="C620" s="317" t="s">
        <v>7</v>
      </c>
      <c r="D620" s="681" t="s">
        <v>665</v>
      </c>
      <c r="E620" s="342"/>
      <c r="F620" s="697">
        <f>F621</f>
        <v>2499.8000000000002</v>
      </c>
      <c r="G620" s="643">
        <f t="shared" ref="G620:J621" si="182">G621</f>
        <v>2499.8000000000002</v>
      </c>
      <c r="H620" s="697">
        <f t="shared" si="182"/>
        <v>0</v>
      </c>
      <c r="I620" s="643"/>
      <c r="J620" s="667">
        <f t="shared" si="182"/>
        <v>0</v>
      </c>
      <c r="K620" s="643"/>
      <c r="L620" s="373"/>
      <c r="N620" s="373"/>
      <c r="O620" s="373"/>
    </row>
    <row r="621" spans="1:15" s="371" customFormat="1" ht="31.5" x14ac:dyDescent="0.25">
      <c r="A621" s="337" t="s">
        <v>676</v>
      </c>
      <c r="B621" s="568" t="s">
        <v>8</v>
      </c>
      <c r="C621" s="317" t="s">
        <v>7</v>
      </c>
      <c r="D621" s="681" t="s">
        <v>666</v>
      </c>
      <c r="E621" s="342"/>
      <c r="F621" s="697">
        <f>F622</f>
        <v>2499.8000000000002</v>
      </c>
      <c r="G621" s="643">
        <f t="shared" si="182"/>
        <v>2499.8000000000002</v>
      </c>
      <c r="H621" s="697">
        <f t="shared" si="182"/>
        <v>0</v>
      </c>
      <c r="I621" s="643"/>
      <c r="J621" s="667">
        <f t="shared" si="182"/>
        <v>0</v>
      </c>
      <c r="K621" s="643"/>
      <c r="L621" s="373"/>
      <c r="N621" s="373"/>
      <c r="O621" s="373"/>
    </row>
    <row r="622" spans="1:15" s="371" customFormat="1" ht="31.5" x14ac:dyDescent="0.25">
      <c r="A622" s="337" t="s">
        <v>58</v>
      </c>
      <c r="B622" s="568" t="s">
        <v>8</v>
      </c>
      <c r="C622" s="317" t="s">
        <v>7</v>
      </c>
      <c r="D622" s="681" t="s">
        <v>666</v>
      </c>
      <c r="E622" s="342">
        <v>600</v>
      </c>
      <c r="F622" s="697">
        <f>F623</f>
        <v>2499.8000000000002</v>
      </c>
      <c r="G622" s="643">
        <f t="shared" ref="G622:J622" si="183">G623</f>
        <v>2499.8000000000002</v>
      </c>
      <c r="H622" s="697">
        <f t="shared" si="183"/>
        <v>0</v>
      </c>
      <c r="I622" s="643"/>
      <c r="J622" s="667">
        <f t="shared" si="183"/>
        <v>0</v>
      </c>
      <c r="K622" s="643"/>
      <c r="L622" s="373"/>
      <c r="N622" s="373"/>
      <c r="O622" s="373"/>
    </row>
    <row r="623" spans="1:15" s="371" customFormat="1" x14ac:dyDescent="0.25">
      <c r="A623" s="337" t="s">
        <v>59</v>
      </c>
      <c r="B623" s="568" t="s">
        <v>8</v>
      </c>
      <c r="C623" s="317" t="s">
        <v>7</v>
      </c>
      <c r="D623" s="681" t="s">
        <v>666</v>
      </c>
      <c r="E623" s="342">
        <v>610</v>
      </c>
      <c r="F623" s="697">
        <f>'ведом. 2026-2028'!AD327</f>
        <v>2499.8000000000002</v>
      </c>
      <c r="G623" s="643">
        <f>F623</f>
        <v>2499.8000000000002</v>
      </c>
      <c r="H623" s="697">
        <f>'ведом. 2026-2028'!AE327</f>
        <v>0</v>
      </c>
      <c r="I623" s="643"/>
      <c r="J623" s="667">
        <f>'ведом. 2026-2028'!AF327</f>
        <v>0</v>
      </c>
      <c r="K623" s="643"/>
      <c r="L623" s="373"/>
      <c r="N623" s="373"/>
      <c r="O623" s="373"/>
    </row>
    <row r="624" spans="1:15" s="124" customFormat="1" x14ac:dyDescent="0.25">
      <c r="A624" s="432" t="s">
        <v>254</v>
      </c>
      <c r="B624" s="587" t="s">
        <v>8</v>
      </c>
      <c r="C624" s="368" t="s">
        <v>7</v>
      </c>
      <c r="D624" s="435" t="s">
        <v>97</v>
      </c>
      <c r="E624" s="368"/>
      <c r="F624" s="697">
        <f t="shared" ref="F624:K624" si="184">F630+F625</f>
        <v>96493.5</v>
      </c>
      <c r="G624" s="643">
        <f t="shared" si="184"/>
        <v>17659</v>
      </c>
      <c r="H624" s="697">
        <f t="shared" si="184"/>
        <v>96762.6</v>
      </c>
      <c r="I624" s="643">
        <f t="shared" si="184"/>
        <v>17659</v>
      </c>
      <c r="J624" s="667">
        <f t="shared" si="184"/>
        <v>97026.2</v>
      </c>
      <c r="K624" s="643">
        <f t="shared" si="184"/>
        <v>17659</v>
      </c>
      <c r="L624" s="140"/>
      <c r="N624" s="140"/>
      <c r="O624" s="140"/>
    </row>
    <row r="625" spans="1:15" s="153" customFormat="1" x14ac:dyDescent="0.25">
      <c r="A625" s="432" t="s">
        <v>257</v>
      </c>
      <c r="B625" s="566" t="s">
        <v>8</v>
      </c>
      <c r="C625" s="368" t="s">
        <v>7</v>
      </c>
      <c r="D625" s="676" t="s">
        <v>114</v>
      </c>
      <c r="E625" s="368"/>
      <c r="F625" s="697">
        <f t="shared" ref="F625:K628" si="185">F626</f>
        <v>17659</v>
      </c>
      <c r="G625" s="643">
        <f t="shared" si="185"/>
        <v>17659</v>
      </c>
      <c r="H625" s="697">
        <f t="shared" si="185"/>
        <v>17659</v>
      </c>
      <c r="I625" s="643">
        <f t="shared" si="185"/>
        <v>17659</v>
      </c>
      <c r="J625" s="667">
        <f t="shared" si="185"/>
        <v>17659</v>
      </c>
      <c r="K625" s="643">
        <f t="shared" si="185"/>
        <v>17659</v>
      </c>
      <c r="L625" s="140"/>
      <c r="N625" s="140"/>
      <c r="O625" s="140"/>
    </row>
    <row r="626" spans="1:15" s="153" customFormat="1" x14ac:dyDescent="0.25">
      <c r="A626" s="535" t="s">
        <v>258</v>
      </c>
      <c r="B626" s="566" t="s">
        <v>8</v>
      </c>
      <c r="C626" s="368" t="s">
        <v>7</v>
      </c>
      <c r="D626" s="676" t="s">
        <v>427</v>
      </c>
      <c r="E626" s="368"/>
      <c r="F626" s="697">
        <f t="shared" si="185"/>
        <v>17659</v>
      </c>
      <c r="G626" s="643">
        <f t="shared" si="185"/>
        <v>17659</v>
      </c>
      <c r="H626" s="697">
        <f t="shared" si="185"/>
        <v>17659</v>
      </c>
      <c r="I626" s="643">
        <f t="shared" si="185"/>
        <v>17659</v>
      </c>
      <c r="J626" s="667">
        <f t="shared" si="185"/>
        <v>17659</v>
      </c>
      <c r="K626" s="643">
        <f t="shared" si="185"/>
        <v>17659</v>
      </c>
      <c r="L626" s="140"/>
      <c r="N626" s="140"/>
      <c r="O626" s="140"/>
    </row>
    <row r="627" spans="1:15" s="153" customFormat="1" ht="122.25" customHeight="1" x14ac:dyDescent="0.25">
      <c r="A627" s="538" t="s">
        <v>384</v>
      </c>
      <c r="B627" s="571" t="s">
        <v>8</v>
      </c>
      <c r="C627" s="569" t="s">
        <v>7</v>
      </c>
      <c r="D627" s="676" t="s">
        <v>451</v>
      </c>
      <c r="E627" s="368"/>
      <c r="F627" s="697">
        <f t="shared" si="185"/>
        <v>17659</v>
      </c>
      <c r="G627" s="643">
        <f t="shared" si="185"/>
        <v>17659</v>
      </c>
      <c r="H627" s="697">
        <f t="shared" si="185"/>
        <v>17659</v>
      </c>
      <c r="I627" s="643">
        <f t="shared" si="185"/>
        <v>17659</v>
      </c>
      <c r="J627" s="667">
        <f t="shared" si="185"/>
        <v>17659</v>
      </c>
      <c r="K627" s="643">
        <f t="shared" si="185"/>
        <v>17659</v>
      </c>
      <c r="L627" s="140"/>
      <c r="N627" s="140"/>
      <c r="O627" s="140"/>
    </row>
    <row r="628" spans="1:15" s="153" customFormat="1" ht="31.5" x14ac:dyDescent="0.25">
      <c r="A628" s="366" t="s">
        <v>58</v>
      </c>
      <c r="B628" s="566" t="s">
        <v>8</v>
      </c>
      <c r="C628" s="368" t="s">
        <v>7</v>
      </c>
      <c r="D628" s="676" t="s">
        <v>451</v>
      </c>
      <c r="E628" s="368">
        <v>600</v>
      </c>
      <c r="F628" s="697">
        <f t="shared" si="185"/>
        <v>17659</v>
      </c>
      <c r="G628" s="643">
        <f t="shared" si="185"/>
        <v>17659</v>
      </c>
      <c r="H628" s="697">
        <f t="shared" si="185"/>
        <v>17659</v>
      </c>
      <c r="I628" s="643">
        <f t="shared" si="185"/>
        <v>17659</v>
      </c>
      <c r="J628" s="667">
        <f t="shared" si="185"/>
        <v>17659</v>
      </c>
      <c r="K628" s="643">
        <f t="shared" si="185"/>
        <v>17659</v>
      </c>
      <c r="L628" s="140"/>
      <c r="N628" s="140"/>
      <c r="O628" s="140"/>
    </row>
    <row r="629" spans="1:15" s="153" customFormat="1" x14ac:dyDescent="0.25">
      <c r="A629" s="366" t="s">
        <v>59</v>
      </c>
      <c r="B629" s="566" t="s">
        <v>8</v>
      </c>
      <c r="C629" s="368" t="s">
        <v>7</v>
      </c>
      <c r="D629" s="676" t="s">
        <v>451</v>
      </c>
      <c r="E629" s="368">
        <v>610</v>
      </c>
      <c r="F629" s="697">
        <f>'ведом. 2026-2028'!AD664</f>
        <v>17659</v>
      </c>
      <c r="G629" s="643">
        <f>F629</f>
        <v>17659</v>
      </c>
      <c r="H629" s="697">
        <f>'ведом. 2026-2028'!AE664</f>
        <v>17659</v>
      </c>
      <c r="I629" s="643">
        <f>H629</f>
        <v>17659</v>
      </c>
      <c r="J629" s="667">
        <f>'ведом. 2026-2028'!AF664</f>
        <v>17659</v>
      </c>
      <c r="K629" s="643">
        <f>J629</f>
        <v>17659</v>
      </c>
      <c r="L629" s="140"/>
      <c r="N629" s="140"/>
      <c r="O629" s="140"/>
    </row>
    <row r="630" spans="1:15" s="124" customFormat="1" ht="31.5" x14ac:dyDescent="0.25">
      <c r="A630" s="432" t="s">
        <v>455</v>
      </c>
      <c r="B630" s="587" t="s">
        <v>8</v>
      </c>
      <c r="C630" s="368" t="s">
        <v>7</v>
      </c>
      <c r="D630" s="676" t="s">
        <v>98</v>
      </c>
      <c r="E630" s="586"/>
      <c r="F630" s="697">
        <f>F631+F636</f>
        <v>78834.5</v>
      </c>
      <c r="G630" s="643"/>
      <c r="H630" s="697">
        <f>H631+H636</f>
        <v>79103.600000000006</v>
      </c>
      <c r="I630" s="643"/>
      <c r="J630" s="667">
        <f>J631+J636</f>
        <v>79367.199999999997</v>
      </c>
      <c r="K630" s="643"/>
      <c r="L630" s="140"/>
      <c r="N630" s="140"/>
      <c r="O630" s="140"/>
    </row>
    <row r="631" spans="1:15" s="124" customFormat="1" ht="31.5" x14ac:dyDescent="0.25">
      <c r="A631" s="432" t="s">
        <v>456</v>
      </c>
      <c r="B631" s="587" t="s">
        <v>8</v>
      </c>
      <c r="C631" s="368" t="s">
        <v>7</v>
      </c>
      <c r="D631" s="676" t="s">
        <v>457</v>
      </c>
      <c r="E631" s="586"/>
      <c r="F631" s="697">
        <f>F632</f>
        <v>54972.6</v>
      </c>
      <c r="G631" s="643"/>
      <c r="H631" s="697">
        <f t="shared" ref="H631:J631" si="186">H632</f>
        <v>55194</v>
      </c>
      <c r="I631" s="643"/>
      <c r="J631" s="667">
        <f t="shared" si="186"/>
        <v>55413</v>
      </c>
      <c r="K631" s="643"/>
      <c r="L631" s="140"/>
      <c r="N631" s="140"/>
      <c r="O631" s="140"/>
    </row>
    <row r="632" spans="1:15" s="124" customFormat="1" ht="31.5" x14ac:dyDescent="0.25">
      <c r="A632" s="432" t="s">
        <v>260</v>
      </c>
      <c r="B632" s="587" t="s">
        <v>8</v>
      </c>
      <c r="C632" s="368" t="s">
        <v>7</v>
      </c>
      <c r="D632" s="676" t="s">
        <v>458</v>
      </c>
      <c r="E632" s="590"/>
      <c r="F632" s="697">
        <f>F633</f>
        <v>54972.6</v>
      </c>
      <c r="G632" s="643"/>
      <c r="H632" s="697">
        <f>H633</f>
        <v>55194</v>
      </c>
      <c r="I632" s="643"/>
      <c r="J632" s="667">
        <f>J633</f>
        <v>55413</v>
      </c>
      <c r="K632" s="643"/>
      <c r="L632" s="140"/>
      <c r="N632" s="140"/>
      <c r="O632" s="140"/>
    </row>
    <row r="633" spans="1:15" s="153" customFormat="1" ht="31.5" x14ac:dyDescent="0.25">
      <c r="A633" s="537" t="s">
        <v>320</v>
      </c>
      <c r="B633" s="587" t="s">
        <v>8</v>
      </c>
      <c r="C633" s="368" t="s">
        <v>7</v>
      </c>
      <c r="D633" s="676" t="s">
        <v>459</v>
      </c>
      <c r="E633" s="591"/>
      <c r="F633" s="697">
        <f>F635</f>
        <v>54972.6</v>
      </c>
      <c r="G633" s="643"/>
      <c r="H633" s="697">
        <f>H635</f>
        <v>55194</v>
      </c>
      <c r="I633" s="643"/>
      <c r="J633" s="667">
        <f>J635</f>
        <v>55413</v>
      </c>
      <c r="K633" s="643"/>
      <c r="L633" s="140"/>
      <c r="N633" s="140"/>
      <c r="O633" s="140"/>
    </row>
    <row r="634" spans="1:15" s="153" customFormat="1" ht="31.5" x14ac:dyDescent="0.25">
      <c r="A634" s="537" t="s">
        <v>58</v>
      </c>
      <c r="B634" s="587" t="s">
        <v>8</v>
      </c>
      <c r="C634" s="368" t="s">
        <v>7</v>
      </c>
      <c r="D634" s="676" t="s">
        <v>459</v>
      </c>
      <c r="E634" s="368">
        <v>600</v>
      </c>
      <c r="F634" s="697">
        <f>F635</f>
        <v>54972.6</v>
      </c>
      <c r="G634" s="643"/>
      <c r="H634" s="697">
        <f>H635</f>
        <v>55194</v>
      </c>
      <c r="I634" s="643"/>
      <c r="J634" s="667">
        <f>J635</f>
        <v>55413</v>
      </c>
      <c r="K634" s="643"/>
      <c r="L634" s="140"/>
      <c r="N634" s="140"/>
      <c r="O634" s="140"/>
    </row>
    <row r="635" spans="1:15" s="153" customFormat="1" x14ac:dyDescent="0.25">
      <c r="A635" s="537" t="s">
        <v>59</v>
      </c>
      <c r="B635" s="587" t="s">
        <v>8</v>
      </c>
      <c r="C635" s="368" t="s">
        <v>7</v>
      </c>
      <c r="D635" s="676" t="s">
        <v>459</v>
      </c>
      <c r="E635" s="368">
        <v>610</v>
      </c>
      <c r="F635" s="697">
        <f>'ведом. 2026-2028'!AD670</f>
        <v>54972.6</v>
      </c>
      <c r="G635" s="643"/>
      <c r="H635" s="697">
        <f>'ведом. 2026-2028'!AE670</f>
        <v>55194</v>
      </c>
      <c r="I635" s="643"/>
      <c r="J635" s="667">
        <f>'ведом. 2026-2028'!AF670</f>
        <v>55413</v>
      </c>
      <c r="K635" s="643"/>
      <c r="L635" s="140"/>
      <c r="N635" s="140"/>
      <c r="O635" s="140"/>
    </row>
    <row r="636" spans="1:15" s="124" customFormat="1" ht="31.5" x14ac:dyDescent="0.25">
      <c r="A636" s="432" t="s">
        <v>460</v>
      </c>
      <c r="B636" s="587" t="s">
        <v>8</v>
      </c>
      <c r="C636" s="368" t="s">
        <v>7</v>
      </c>
      <c r="D636" s="676" t="s">
        <v>461</v>
      </c>
      <c r="E636" s="368"/>
      <c r="F636" s="697">
        <f>F637</f>
        <v>23861.9</v>
      </c>
      <c r="G636" s="643"/>
      <c r="H636" s="697">
        <f>H637</f>
        <v>23909.600000000002</v>
      </c>
      <c r="I636" s="643"/>
      <c r="J636" s="667">
        <f>J637</f>
        <v>23954.2</v>
      </c>
      <c r="K636" s="643"/>
      <c r="L636" s="140"/>
      <c r="N636" s="140"/>
      <c r="O636" s="140"/>
    </row>
    <row r="637" spans="1:15" s="124" customFormat="1" ht="31.5" x14ac:dyDescent="0.25">
      <c r="A637" s="538" t="s">
        <v>149</v>
      </c>
      <c r="B637" s="587" t="s">
        <v>8</v>
      </c>
      <c r="C637" s="368" t="s">
        <v>7</v>
      </c>
      <c r="D637" s="676" t="s">
        <v>462</v>
      </c>
      <c r="E637" s="368"/>
      <c r="F637" s="697">
        <f>F638+F642</f>
        <v>23861.9</v>
      </c>
      <c r="G637" s="643"/>
      <c r="H637" s="697">
        <f>H638+H642</f>
        <v>23909.600000000002</v>
      </c>
      <c r="I637" s="643"/>
      <c r="J637" s="667">
        <f>J638+J642</f>
        <v>23954.2</v>
      </c>
      <c r="K637" s="643"/>
      <c r="L637" s="140"/>
      <c r="N637" s="140"/>
      <c r="O637" s="140"/>
    </row>
    <row r="638" spans="1:15" s="124" customFormat="1" ht="31.5" x14ac:dyDescent="0.25">
      <c r="A638" s="537" t="s">
        <v>58</v>
      </c>
      <c r="B638" s="587" t="s">
        <v>8</v>
      </c>
      <c r="C638" s="368" t="s">
        <v>7</v>
      </c>
      <c r="D638" s="676" t="s">
        <v>462</v>
      </c>
      <c r="E638" s="368">
        <v>600</v>
      </c>
      <c r="F638" s="697">
        <f>F639+F640+F641</f>
        <v>23485.600000000002</v>
      </c>
      <c r="G638" s="643"/>
      <c r="H638" s="697">
        <f>H639+H640+H641</f>
        <v>23533.300000000003</v>
      </c>
      <c r="I638" s="643"/>
      <c r="J638" s="667">
        <f>J639+J640+J641</f>
        <v>23577.9</v>
      </c>
      <c r="K638" s="643"/>
      <c r="L638" s="140"/>
      <c r="N638" s="140"/>
      <c r="O638" s="140"/>
    </row>
    <row r="639" spans="1:15" s="124" customFormat="1" x14ac:dyDescent="0.25">
      <c r="A639" s="537" t="s">
        <v>59</v>
      </c>
      <c r="B639" s="587" t="s">
        <v>8</v>
      </c>
      <c r="C639" s="368" t="s">
        <v>7</v>
      </c>
      <c r="D639" s="676" t="s">
        <v>462</v>
      </c>
      <c r="E639" s="368">
        <v>610</v>
      </c>
      <c r="F639" s="697">
        <f>'ведом. 2026-2028'!AD674</f>
        <v>22228.2</v>
      </c>
      <c r="G639" s="643"/>
      <c r="H639" s="697">
        <f>'ведом. 2026-2028'!AE674</f>
        <v>22275.9</v>
      </c>
      <c r="I639" s="643"/>
      <c r="J639" s="667">
        <f>'ведом. 2026-2028'!AF674</f>
        <v>22320.5</v>
      </c>
      <c r="K639" s="643"/>
      <c r="L639" s="140"/>
      <c r="N639" s="140"/>
      <c r="O639" s="140"/>
    </row>
    <row r="640" spans="1:15" s="153" customFormat="1" x14ac:dyDescent="0.25">
      <c r="A640" s="366" t="s">
        <v>127</v>
      </c>
      <c r="B640" s="587" t="s">
        <v>8</v>
      </c>
      <c r="C640" s="368" t="s">
        <v>7</v>
      </c>
      <c r="D640" s="676" t="s">
        <v>462</v>
      </c>
      <c r="E640" s="368">
        <v>620</v>
      </c>
      <c r="F640" s="697">
        <f>'ведом. 2026-2028'!AD675</f>
        <v>628.70000000000005</v>
      </c>
      <c r="G640" s="643"/>
      <c r="H640" s="697">
        <f>'ведом. 2026-2028'!AE675</f>
        <v>628.70000000000005</v>
      </c>
      <c r="I640" s="643"/>
      <c r="J640" s="667">
        <f>'ведом. 2026-2028'!AF675</f>
        <v>628.70000000000005</v>
      </c>
      <c r="K640" s="643"/>
      <c r="L640" s="140"/>
      <c r="N640" s="140"/>
      <c r="O640" s="140"/>
    </row>
    <row r="641" spans="1:15" s="153" customFormat="1" ht="31.5" x14ac:dyDescent="0.25">
      <c r="A641" s="366" t="s">
        <v>350</v>
      </c>
      <c r="B641" s="587" t="s">
        <v>8</v>
      </c>
      <c r="C641" s="368" t="s">
        <v>7</v>
      </c>
      <c r="D641" s="676" t="s">
        <v>462</v>
      </c>
      <c r="E641" s="368">
        <v>630</v>
      </c>
      <c r="F641" s="697">
        <f>'ведом. 2026-2028'!AD676</f>
        <v>628.70000000000005</v>
      </c>
      <c r="G641" s="643"/>
      <c r="H641" s="697">
        <f>'ведом. 2026-2028'!AE676</f>
        <v>628.70000000000005</v>
      </c>
      <c r="I641" s="643"/>
      <c r="J641" s="667">
        <f>'ведом. 2026-2028'!AF676</f>
        <v>628.70000000000005</v>
      </c>
      <c r="K641" s="643"/>
      <c r="L641" s="140"/>
      <c r="N641" s="140"/>
      <c r="O641" s="140"/>
    </row>
    <row r="642" spans="1:15" s="153" customFormat="1" x14ac:dyDescent="0.25">
      <c r="A642" s="366" t="s">
        <v>41</v>
      </c>
      <c r="B642" s="587" t="s">
        <v>8</v>
      </c>
      <c r="C642" s="368" t="s">
        <v>7</v>
      </c>
      <c r="D642" s="676" t="s">
        <v>462</v>
      </c>
      <c r="E642" s="368">
        <v>800</v>
      </c>
      <c r="F642" s="697">
        <f>F643</f>
        <v>376.3</v>
      </c>
      <c r="G642" s="643"/>
      <c r="H642" s="697">
        <f>H643</f>
        <v>376.3</v>
      </c>
      <c r="I642" s="643"/>
      <c r="J642" s="667">
        <f>J643</f>
        <v>376.3</v>
      </c>
      <c r="K642" s="643"/>
      <c r="L642" s="140"/>
      <c r="N642" s="140"/>
      <c r="O642" s="140"/>
    </row>
    <row r="643" spans="1:15" s="153" customFormat="1" ht="31.5" x14ac:dyDescent="0.25">
      <c r="A643" s="366" t="s">
        <v>118</v>
      </c>
      <c r="B643" s="587" t="s">
        <v>8</v>
      </c>
      <c r="C643" s="368" t="s">
        <v>7</v>
      </c>
      <c r="D643" s="676" t="s">
        <v>462</v>
      </c>
      <c r="E643" s="368">
        <v>810</v>
      </c>
      <c r="F643" s="697">
        <f>'ведом. 2026-2028'!AD678</f>
        <v>376.3</v>
      </c>
      <c r="G643" s="643"/>
      <c r="H643" s="697">
        <f>'ведом. 2026-2028'!AE678</f>
        <v>376.3</v>
      </c>
      <c r="I643" s="643"/>
      <c r="J643" s="667">
        <f>'ведом. 2026-2028'!AF678</f>
        <v>376.3</v>
      </c>
      <c r="K643" s="643"/>
      <c r="L643" s="140"/>
      <c r="N643" s="140"/>
      <c r="O643" s="140"/>
    </row>
    <row r="644" spans="1:15" s="124" customFormat="1" x14ac:dyDescent="0.25">
      <c r="A644" s="537" t="s">
        <v>132</v>
      </c>
      <c r="B644" s="566" t="s">
        <v>8</v>
      </c>
      <c r="C644" s="368" t="s">
        <v>8</v>
      </c>
      <c r="D644" s="435"/>
      <c r="E644" s="444"/>
      <c r="F644" s="697">
        <f>F645+F651</f>
        <v>2988.5</v>
      </c>
      <c r="G644" s="643"/>
      <c r="H644" s="697">
        <f>H645+H651</f>
        <v>3063.2</v>
      </c>
      <c r="I644" s="643"/>
      <c r="J644" s="667">
        <f>J645+J651</f>
        <v>3173.5</v>
      </c>
      <c r="K644" s="643"/>
      <c r="L644" s="140"/>
      <c r="N644" s="140"/>
      <c r="O644" s="140"/>
    </row>
    <row r="645" spans="1:15" s="124" customFormat="1" ht="20.25" customHeight="1" x14ac:dyDescent="0.25">
      <c r="A645" s="432" t="s">
        <v>154</v>
      </c>
      <c r="B645" s="566" t="s">
        <v>8</v>
      </c>
      <c r="C645" s="368" t="s">
        <v>8</v>
      </c>
      <c r="D645" s="435" t="s">
        <v>99</v>
      </c>
      <c r="E645" s="444"/>
      <c r="F645" s="697">
        <f>F646</f>
        <v>290</v>
      </c>
      <c r="G645" s="643"/>
      <c r="H645" s="697">
        <f>H646</f>
        <v>270</v>
      </c>
      <c r="I645" s="643"/>
      <c r="J645" s="667">
        <f>J646</f>
        <v>270</v>
      </c>
      <c r="K645" s="643"/>
      <c r="L645" s="140"/>
      <c r="N645" s="140"/>
      <c r="O645" s="140"/>
    </row>
    <row r="646" spans="1:15" s="124" customFormat="1" x14ac:dyDescent="0.25">
      <c r="A646" s="426" t="s">
        <v>155</v>
      </c>
      <c r="B646" s="566" t="s">
        <v>8</v>
      </c>
      <c r="C646" s="368" t="s">
        <v>8</v>
      </c>
      <c r="D646" s="435" t="s">
        <v>103</v>
      </c>
      <c r="E646" s="444"/>
      <c r="F646" s="697">
        <f>F647</f>
        <v>290</v>
      </c>
      <c r="G646" s="643"/>
      <c r="H646" s="697">
        <f>H647</f>
        <v>270</v>
      </c>
      <c r="I646" s="643"/>
      <c r="J646" s="667">
        <f>J647</f>
        <v>270</v>
      </c>
      <c r="K646" s="643"/>
      <c r="L646" s="140"/>
      <c r="N646" s="140"/>
      <c r="O646" s="140"/>
    </row>
    <row r="647" spans="1:15" s="124" customFormat="1" ht="31.5" x14ac:dyDescent="0.25">
      <c r="A647" s="419" t="s">
        <v>504</v>
      </c>
      <c r="B647" s="566" t="s">
        <v>8</v>
      </c>
      <c r="C647" s="368" t="s">
        <v>8</v>
      </c>
      <c r="D647" s="676" t="s">
        <v>159</v>
      </c>
      <c r="E647" s="444"/>
      <c r="F647" s="697">
        <f>F648</f>
        <v>290</v>
      </c>
      <c r="G647" s="643"/>
      <c r="H647" s="697">
        <f>H648</f>
        <v>270</v>
      </c>
      <c r="I647" s="643"/>
      <c r="J647" s="667">
        <f>J648</f>
        <v>270</v>
      </c>
      <c r="K647" s="643"/>
      <c r="L647" s="140"/>
      <c r="N647" s="140"/>
      <c r="O647" s="140"/>
    </row>
    <row r="648" spans="1:15" s="124" customFormat="1" x14ac:dyDescent="0.25">
      <c r="A648" s="426" t="s">
        <v>559</v>
      </c>
      <c r="B648" s="566" t="s">
        <v>8</v>
      </c>
      <c r="C648" s="368" t="s">
        <v>8</v>
      </c>
      <c r="D648" s="676" t="s">
        <v>560</v>
      </c>
      <c r="E648" s="444"/>
      <c r="F648" s="697">
        <f>F649</f>
        <v>290</v>
      </c>
      <c r="G648" s="643"/>
      <c r="H648" s="697">
        <f>H649</f>
        <v>270</v>
      </c>
      <c r="I648" s="643"/>
      <c r="J648" s="667">
        <f>J649</f>
        <v>270</v>
      </c>
      <c r="K648" s="643"/>
      <c r="L648" s="140"/>
      <c r="N648" s="140"/>
      <c r="O648" s="140"/>
    </row>
    <row r="649" spans="1:15" s="124" customFormat="1" x14ac:dyDescent="0.25">
      <c r="A649" s="366" t="s">
        <v>117</v>
      </c>
      <c r="B649" s="566" t="s">
        <v>8</v>
      </c>
      <c r="C649" s="368" t="s">
        <v>8</v>
      </c>
      <c r="D649" s="676" t="s">
        <v>560</v>
      </c>
      <c r="E649" s="368">
        <v>200</v>
      </c>
      <c r="F649" s="697">
        <f>F650</f>
        <v>290</v>
      </c>
      <c r="G649" s="643"/>
      <c r="H649" s="697">
        <f>H650</f>
        <v>270</v>
      </c>
      <c r="I649" s="643"/>
      <c r="J649" s="667">
        <f>J650</f>
        <v>270</v>
      </c>
      <c r="K649" s="643"/>
      <c r="L649" s="140"/>
      <c r="N649" s="140"/>
      <c r="O649" s="140"/>
    </row>
    <row r="650" spans="1:15" s="124" customFormat="1" x14ac:dyDescent="0.25">
      <c r="A650" s="366" t="s">
        <v>50</v>
      </c>
      <c r="B650" s="566" t="s">
        <v>8</v>
      </c>
      <c r="C650" s="368" t="s">
        <v>8</v>
      </c>
      <c r="D650" s="676" t="s">
        <v>560</v>
      </c>
      <c r="E650" s="368">
        <v>240</v>
      </c>
      <c r="F650" s="697">
        <f>'ведом. 2026-2028'!AD334</f>
        <v>290</v>
      </c>
      <c r="G650" s="643"/>
      <c r="H650" s="697">
        <f>'ведом. 2026-2028'!AE334</f>
        <v>270</v>
      </c>
      <c r="I650" s="643"/>
      <c r="J650" s="667">
        <f>'ведом. 2026-2028'!AF334</f>
        <v>270</v>
      </c>
      <c r="K650" s="643"/>
      <c r="L650" s="140"/>
      <c r="N650" s="140"/>
      <c r="O650" s="140"/>
    </row>
    <row r="651" spans="1:15" s="124" customFormat="1" ht="31.5" x14ac:dyDescent="0.25">
      <c r="A651" s="432" t="s">
        <v>290</v>
      </c>
      <c r="B651" s="566" t="s">
        <v>8</v>
      </c>
      <c r="C651" s="368" t="s">
        <v>8</v>
      </c>
      <c r="D651" s="676" t="s">
        <v>129</v>
      </c>
      <c r="E651" s="368"/>
      <c r="F651" s="697">
        <f>F652+F661</f>
        <v>2698.5</v>
      </c>
      <c r="G651" s="643"/>
      <c r="H651" s="697">
        <f t="shared" ref="H651:J651" si="187">H652+H661</f>
        <v>2793.2</v>
      </c>
      <c r="I651" s="643"/>
      <c r="J651" s="667">
        <f t="shared" si="187"/>
        <v>2903.5</v>
      </c>
      <c r="K651" s="643"/>
      <c r="L651" s="140"/>
      <c r="N651" s="140"/>
      <c r="O651" s="140"/>
    </row>
    <row r="652" spans="1:15" s="124" customFormat="1" x14ac:dyDescent="0.25">
      <c r="A652" s="432" t="s">
        <v>298</v>
      </c>
      <c r="B652" s="363" t="s">
        <v>8</v>
      </c>
      <c r="C652" s="476" t="s">
        <v>8</v>
      </c>
      <c r="D652" s="676" t="s">
        <v>299</v>
      </c>
      <c r="E652" s="368"/>
      <c r="F652" s="697">
        <f>F653+F657</f>
        <v>2578.5</v>
      </c>
      <c r="G652" s="643"/>
      <c r="H652" s="697">
        <f>H653+H657</f>
        <v>2668.2</v>
      </c>
      <c r="I652" s="643"/>
      <c r="J652" s="667">
        <f>J653+J657</f>
        <v>2773.5</v>
      </c>
      <c r="K652" s="643"/>
      <c r="L652" s="140"/>
      <c r="N652" s="140"/>
      <c r="O652" s="140"/>
    </row>
    <row r="653" spans="1:15" s="124" customFormat="1" x14ac:dyDescent="0.25">
      <c r="A653" s="543" t="s">
        <v>492</v>
      </c>
      <c r="B653" s="363" t="s">
        <v>8</v>
      </c>
      <c r="C653" s="476" t="s">
        <v>8</v>
      </c>
      <c r="D653" s="676" t="s">
        <v>300</v>
      </c>
      <c r="E653" s="368"/>
      <c r="F653" s="697">
        <f>F654</f>
        <v>1328.5</v>
      </c>
      <c r="G653" s="643"/>
      <c r="H653" s="697">
        <f>H654</f>
        <v>1378.2</v>
      </c>
      <c r="I653" s="643"/>
      <c r="J653" s="667">
        <f>J654</f>
        <v>1448.5</v>
      </c>
      <c r="K653" s="643"/>
      <c r="L653" s="140"/>
      <c r="N653" s="140"/>
      <c r="O653" s="140"/>
    </row>
    <row r="654" spans="1:15" s="124" customFormat="1" ht="31.5" x14ac:dyDescent="0.25">
      <c r="A654" s="541" t="s">
        <v>679</v>
      </c>
      <c r="B654" s="566" t="s">
        <v>8</v>
      </c>
      <c r="C654" s="368" t="s">
        <v>8</v>
      </c>
      <c r="D654" s="676" t="s">
        <v>301</v>
      </c>
      <c r="E654" s="368"/>
      <c r="F654" s="697">
        <f>F655</f>
        <v>1328.5</v>
      </c>
      <c r="G654" s="643"/>
      <c r="H654" s="697">
        <f t="shared" ref="H654:J654" si="188">H655</f>
        <v>1378.2</v>
      </c>
      <c r="I654" s="643"/>
      <c r="J654" s="667">
        <f t="shared" si="188"/>
        <v>1448.5</v>
      </c>
      <c r="K654" s="643"/>
      <c r="L654" s="140"/>
      <c r="N654" s="140"/>
      <c r="O654" s="140"/>
    </row>
    <row r="655" spans="1:15" s="124" customFormat="1" x14ac:dyDescent="0.25">
      <c r="A655" s="366" t="s">
        <v>117</v>
      </c>
      <c r="B655" s="363" t="s">
        <v>8</v>
      </c>
      <c r="C655" s="476" t="s">
        <v>8</v>
      </c>
      <c r="D655" s="676" t="s">
        <v>301</v>
      </c>
      <c r="E655" s="368">
        <v>200</v>
      </c>
      <c r="F655" s="697">
        <f>F656</f>
        <v>1328.5</v>
      </c>
      <c r="G655" s="648"/>
      <c r="H655" s="697">
        <f>H656</f>
        <v>1378.2</v>
      </c>
      <c r="I655" s="648"/>
      <c r="J655" s="667">
        <f>J656</f>
        <v>1448.5</v>
      </c>
      <c r="K655" s="648"/>
      <c r="L655" s="140"/>
      <c r="N655" s="140"/>
      <c r="O655" s="140"/>
    </row>
    <row r="656" spans="1:15" s="124" customFormat="1" x14ac:dyDescent="0.25">
      <c r="A656" s="366" t="s">
        <v>50</v>
      </c>
      <c r="B656" s="363" t="s">
        <v>8</v>
      </c>
      <c r="C656" s="476" t="s">
        <v>8</v>
      </c>
      <c r="D656" s="676" t="s">
        <v>301</v>
      </c>
      <c r="E656" s="368">
        <v>240</v>
      </c>
      <c r="F656" s="697">
        <f>'ведом. 2026-2028'!AD340</f>
        <v>1328.5</v>
      </c>
      <c r="G656" s="643"/>
      <c r="H656" s="697">
        <f>'ведом. 2026-2028'!AE340</f>
        <v>1378.2</v>
      </c>
      <c r="I656" s="643"/>
      <c r="J656" s="667">
        <f>'ведом. 2026-2028'!AF340</f>
        <v>1448.5</v>
      </c>
      <c r="K656" s="643"/>
      <c r="L656" s="140"/>
      <c r="N656" s="140"/>
      <c r="O656" s="140"/>
    </row>
    <row r="657" spans="1:15" s="153" customFormat="1" ht="63" x14ac:dyDescent="0.25">
      <c r="A657" s="544" t="s">
        <v>546</v>
      </c>
      <c r="B657" s="363" t="s">
        <v>8</v>
      </c>
      <c r="C657" s="476" t="s">
        <v>8</v>
      </c>
      <c r="D657" s="690" t="s">
        <v>547</v>
      </c>
      <c r="E657" s="368"/>
      <c r="F657" s="697">
        <f>F658</f>
        <v>1250</v>
      </c>
      <c r="G657" s="643"/>
      <c r="H657" s="697">
        <f>H658</f>
        <v>1290</v>
      </c>
      <c r="I657" s="643"/>
      <c r="J657" s="667">
        <f>J658</f>
        <v>1325</v>
      </c>
      <c r="K657" s="643"/>
      <c r="L657" s="140"/>
      <c r="N657" s="140"/>
      <c r="O657" s="140"/>
    </row>
    <row r="658" spans="1:15" s="153" customFormat="1" ht="31.5" x14ac:dyDescent="0.25">
      <c r="A658" s="544" t="s">
        <v>680</v>
      </c>
      <c r="B658" s="363" t="s">
        <v>8</v>
      </c>
      <c r="C658" s="476" t="s">
        <v>8</v>
      </c>
      <c r="D658" s="690" t="s">
        <v>548</v>
      </c>
      <c r="E658" s="368"/>
      <c r="F658" s="697">
        <f>F659</f>
        <v>1250</v>
      </c>
      <c r="G658" s="643"/>
      <c r="H658" s="697">
        <f>H659</f>
        <v>1290</v>
      </c>
      <c r="I658" s="643"/>
      <c r="J658" s="667">
        <f>J659</f>
        <v>1325</v>
      </c>
      <c r="K658" s="643"/>
      <c r="L658" s="140"/>
      <c r="N658" s="140"/>
      <c r="O658" s="140"/>
    </row>
    <row r="659" spans="1:15" s="153" customFormat="1" ht="31.5" x14ac:dyDescent="0.25">
      <c r="A659" s="537" t="s">
        <v>58</v>
      </c>
      <c r="B659" s="363" t="s">
        <v>8</v>
      </c>
      <c r="C659" s="476" t="s">
        <v>8</v>
      </c>
      <c r="D659" s="690" t="s">
        <v>548</v>
      </c>
      <c r="E659" s="368">
        <v>600</v>
      </c>
      <c r="F659" s="697">
        <f>F660</f>
        <v>1250</v>
      </c>
      <c r="G659" s="643"/>
      <c r="H659" s="697">
        <f>H660</f>
        <v>1290</v>
      </c>
      <c r="I659" s="643"/>
      <c r="J659" s="667">
        <f>J660</f>
        <v>1325</v>
      </c>
      <c r="K659" s="643"/>
      <c r="L659" s="140"/>
      <c r="N659" s="140"/>
      <c r="O659" s="140"/>
    </row>
    <row r="660" spans="1:15" s="153" customFormat="1" x14ac:dyDescent="0.25">
      <c r="A660" s="537" t="s">
        <v>59</v>
      </c>
      <c r="B660" s="363" t="s">
        <v>8</v>
      </c>
      <c r="C660" s="476" t="s">
        <v>8</v>
      </c>
      <c r="D660" s="690" t="s">
        <v>548</v>
      </c>
      <c r="E660" s="368">
        <v>610</v>
      </c>
      <c r="F660" s="697">
        <f>'ведом. 2026-2028'!AD685</f>
        <v>1250</v>
      </c>
      <c r="G660" s="643"/>
      <c r="H660" s="697">
        <f>'ведом. 2026-2028'!AE685</f>
        <v>1290</v>
      </c>
      <c r="I660" s="643"/>
      <c r="J660" s="667">
        <f>'ведом. 2026-2028'!AF685</f>
        <v>1325</v>
      </c>
      <c r="K660" s="643"/>
      <c r="L660" s="140"/>
      <c r="N660" s="140"/>
      <c r="O660" s="140"/>
    </row>
    <row r="661" spans="1:15" s="371" customFormat="1" ht="31.5" x14ac:dyDescent="0.25">
      <c r="A661" s="337" t="s">
        <v>744</v>
      </c>
      <c r="B661" s="315" t="s">
        <v>8</v>
      </c>
      <c r="C661" s="333" t="s">
        <v>8</v>
      </c>
      <c r="D661" s="691" t="s">
        <v>745</v>
      </c>
      <c r="E661" s="317"/>
      <c r="F661" s="697">
        <f>F662</f>
        <v>120</v>
      </c>
      <c r="G661" s="643"/>
      <c r="H661" s="697">
        <f t="shared" ref="H661:J663" si="189">H662</f>
        <v>125</v>
      </c>
      <c r="I661" s="643"/>
      <c r="J661" s="667">
        <f t="shared" si="189"/>
        <v>130</v>
      </c>
      <c r="K661" s="643"/>
      <c r="L661" s="373"/>
      <c r="N661" s="373"/>
      <c r="O661" s="373"/>
    </row>
    <row r="662" spans="1:15" s="371" customFormat="1" ht="31.5" x14ac:dyDescent="0.25">
      <c r="A662" s="337" t="s">
        <v>746</v>
      </c>
      <c r="B662" s="568" t="s">
        <v>8</v>
      </c>
      <c r="C662" s="317" t="s">
        <v>8</v>
      </c>
      <c r="D662" s="691" t="s">
        <v>747</v>
      </c>
      <c r="E662" s="317"/>
      <c r="F662" s="697">
        <f>F663</f>
        <v>120</v>
      </c>
      <c r="G662" s="643"/>
      <c r="H662" s="697">
        <f t="shared" si="189"/>
        <v>125</v>
      </c>
      <c r="I662" s="643"/>
      <c r="J662" s="667">
        <f t="shared" si="189"/>
        <v>130</v>
      </c>
      <c r="K662" s="643"/>
      <c r="L662" s="373"/>
      <c r="N662" s="373"/>
      <c r="O662" s="373"/>
    </row>
    <row r="663" spans="1:15" s="371" customFormat="1" x14ac:dyDescent="0.25">
      <c r="A663" s="337" t="s">
        <v>748</v>
      </c>
      <c r="B663" s="315" t="s">
        <v>8</v>
      </c>
      <c r="C663" s="333" t="s">
        <v>8</v>
      </c>
      <c r="D663" s="691" t="s">
        <v>749</v>
      </c>
      <c r="E663" s="317"/>
      <c r="F663" s="697">
        <f>F664</f>
        <v>120</v>
      </c>
      <c r="G663" s="643"/>
      <c r="H663" s="697">
        <f t="shared" si="189"/>
        <v>125</v>
      </c>
      <c r="I663" s="643"/>
      <c r="J663" s="667">
        <f t="shared" si="189"/>
        <v>130</v>
      </c>
      <c r="K663" s="643"/>
      <c r="L663" s="373"/>
      <c r="N663" s="373"/>
      <c r="O663" s="373"/>
    </row>
    <row r="664" spans="1:15" s="371" customFormat="1" x14ac:dyDescent="0.25">
      <c r="A664" s="537" t="s">
        <v>117</v>
      </c>
      <c r="B664" s="315" t="s">
        <v>8</v>
      </c>
      <c r="C664" s="333" t="s">
        <v>8</v>
      </c>
      <c r="D664" s="691" t="s">
        <v>749</v>
      </c>
      <c r="E664" s="368">
        <v>200</v>
      </c>
      <c r="F664" s="697">
        <f>F665</f>
        <v>120</v>
      </c>
      <c r="G664" s="643"/>
      <c r="H664" s="697">
        <f t="shared" ref="H664:J664" si="190">H665</f>
        <v>125</v>
      </c>
      <c r="I664" s="643"/>
      <c r="J664" s="667">
        <f t="shared" si="190"/>
        <v>130</v>
      </c>
      <c r="K664" s="643"/>
      <c r="L664" s="373"/>
      <c r="N664" s="373"/>
      <c r="O664" s="373"/>
    </row>
    <row r="665" spans="1:15" s="371" customFormat="1" x14ac:dyDescent="0.25">
      <c r="A665" s="537" t="s">
        <v>50</v>
      </c>
      <c r="B665" s="315" t="s">
        <v>8</v>
      </c>
      <c r="C665" s="333" t="s">
        <v>8</v>
      </c>
      <c r="D665" s="691" t="s">
        <v>749</v>
      </c>
      <c r="E665" s="368">
        <v>240</v>
      </c>
      <c r="F665" s="697">
        <f>'ведом. 2026-2028'!AD345</f>
        <v>120</v>
      </c>
      <c r="G665" s="643"/>
      <c r="H665" s="697">
        <f>'ведом. 2026-2028'!AE345</f>
        <v>125</v>
      </c>
      <c r="I665" s="643"/>
      <c r="J665" s="667">
        <f>'ведом. 2026-2028'!AF345</f>
        <v>130</v>
      </c>
      <c r="K665" s="643"/>
      <c r="L665" s="373"/>
      <c r="N665" s="373"/>
      <c r="O665" s="373"/>
    </row>
    <row r="666" spans="1:15" s="124" customFormat="1" x14ac:dyDescent="0.25">
      <c r="A666" s="537" t="s">
        <v>37</v>
      </c>
      <c r="B666" s="566" t="s">
        <v>8</v>
      </c>
      <c r="C666" s="368" t="s">
        <v>22</v>
      </c>
      <c r="D666" s="435"/>
      <c r="E666" s="368"/>
      <c r="F666" s="697">
        <f>F667+F683</f>
        <v>37664.699999999997</v>
      </c>
      <c r="G666" s="643">
        <f t="shared" ref="G666:K666" si="191">G667+G683</f>
        <v>3576</v>
      </c>
      <c r="H666" s="697">
        <f t="shared" si="191"/>
        <v>36163.100000000006</v>
      </c>
      <c r="I666" s="643">
        <f t="shared" si="191"/>
        <v>3604</v>
      </c>
      <c r="J666" s="667">
        <f t="shared" si="191"/>
        <v>36168.199999999997</v>
      </c>
      <c r="K666" s="643">
        <f t="shared" si="191"/>
        <v>3604</v>
      </c>
      <c r="L666" s="140"/>
      <c r="N666" s="140"/>
      <c r="O666" s="140"/>
    </row>
    <row r="667" spans="1:15" s="124" customFormat="1" x14ac:dyDescent="0.25">
      <c r="A667" s="432" t="s">
        <v>254</v>
      </c>
      <c r="B667" s="566" t="s">
        <v>8</v>
      </c>
      <c r="C667" s="368" t="s">
        <v>22</v>
      </c>
      <c r="D667" s="435" t="s">
        <v>97</v>
      </c>
      <c r="E667" s="444"/>
      <c r="F667" s="697">
        <f>F668</f>
        <v>25606.5</v>
      </c>
      <c r="G667" s="643"/>
      <c r="H667" s="697">
        <f>H668</f>
        <v>24057.9</v>
      </c>
      <c r="I667" s="643"/>
      <c r="J667" s="667">
        <f>J668</f>
        <v>24063</v>
      </c>
      <c r="K667" s="643"/>
      <c r="L667" s="140"/>
      <c r="N667" s="140"/>
      <c r="O667" s="140"/>
    </row>
    <row r="668" spans="1:15" s="124" customFormat="1" x14ac:dyDescent="0.25">
      <c r="A668" s="432" t="s">
        <v>46</v>
      </c>
      <c r="B668" s="566" t="s">
        <v>8</v>
      </c>
      <c r="C668" s="368" t="s">
        <v>22</v>
      </c>
      <c r="D668" s="676" t="s">
        <v>463</v>
      </c>
      <c r="E668" s="368"/>
      <c r="F668" s="697">
        <f>F669</f>
        <v>25606.5</v>
      </c>
      <c r="G668" s="643"/>
      <c r="H668" s="697">
        <f>H669</f>
        <v>24057.9</v>
      </c>
      <c r="I668" s="643"/>
      <c r="J668" s="667">
        <f>J669</f>
        <v>24063</v>
      </c>
      <c r="K668" s="643"/>
      <c r="L668" s="140"/>
      <c r="N668" s="140"/>
      <c r="O668" s="140"/>
    </row>
    <row r="669" spans="1:15" s="124" customFormat="1" ht="31.5" x14ac:dyDescent="0.25">
      <c r="A669" s="432" t="s">
        <v>261</v>
      </c>
      <c r="B669" s="566" t="s">
        <v>8</v>
      </c>
      <c r="C669" s="368" t="s">
        <v>22</v>
      </c>
      <c r="D669" s="676" t="s">
        <v>464</v>
      </c>
      <c r="E669" s="368"/>
      <c r="F669" s="697">
        <f>F670+F680</f>
        <v>25606.5</v>
      </c>
      <c r="G669" s="643"/>
      <c r="H669" s="697">
        <f>H670+H680</f>
        <v>24057.9</v>
      </c>
      <c r="I669" s="643"/>
      <c r="J669" s="667">
        <f>J670+J680</f>
        <v>24063</v>
      </c>
      <c r="K669" s="643"/>
      <c r="L669" s="140"/>
      <c r="N669" s="140"/>
      <c r="O669" s="140"/>
    </row>
    <row r="670" spans="1:15" s="124" customFormat="1" x14ac:dyDescent="0.25">
      <c r="A670" s="538" t="s">
        <v>198</v>
      </c>
      <c r="B670" s="566" t="s">
        <v>8</v>
      </c>
      <c r="C670" s="368" t="s">
        <v>22</v>
      </c>
      <c r="D670" s="676" t="s">
        <v>465</v>
      </c>
      <c r="E670" s="368"/>
      <c r="F670" s="697">
        <f>F671+F674+F677</f>
        <v>25418.6</v>
      </c>
      <c r="G670" s="643"/>
      <c r="H670" s="697">
        <f>H671+H674+H677</f>
        <v>23870</v>
      </c>
      <c r="I670" s="643"/>
      <c r="J670" s="667">
        <f>J671+J674+J677</f>
        <v>23875.1</v>
      </c>
      <c r="K670" s="643"/>
      <c r="L670" s="140"/>
      <c r="N670" s="140"/>
      <c r="O670" s="140"/>
    </row>
    <row r="671" spans="1:15" s="124" customFormat="1" ht="31.5" x14ac:dyDescent="0.25">
      <c r="A671" s="537" t="s">
        <v>199</v>
      </c>
      <c r="B671" s="566" t="s">
        <v>8</v>
      </c>
      <c r="C671" s="368" t="s">
        <v>22</v>
      </c>
      <c r="D671" s="676" t="s">
        <v>466</v>
      </c>
      <c r="E671" s="368"/>
      <c r="F671" s="697">
        <f>F672</f>
        <v>1284.9000000000001</v>
      </c>
      <c r="G671" s="643"/>
      <c r="H671" s="697">
        <f t="shared" ref="H671:J671" si="192">H672</f>
        <v>1337.8</v>
      </c>
      <c r="I671" s="643"/>
      <c r="J671" s="667">
        <f t="shared" si="192"/>
        <v>1391.2</v>
      </c>
      <c r="K671" s="643"/>
      <c r="L671" s="140"/>
      <c r="N671" s="140"/>
      <c r="O671" s="140"/>
    </row>
    <row r="672" spans="1:15" s="124" customFormat="1" x14ac:dyDescent="0.25">
      <c r="A672" s="537" t="s">
        <v>117</v>
      </c>
      <c r="B672" s="566" t="s">
        <v>8</v>
      </c>
      <c r="C672" s="368" t="s">
        <v>22</v>
      </c>
      <c r="D672" s="676" t="s">
        <v>466</v>
      </c>
      <c r="E672" s="368">
        <v>200</v>
      </c>
      <c r="F672" s="697">
        <f>F673</f>
        <v>1284.9000000000001</v>
      </c>
      <c r="G672" s="643"/>
      <c r="H672" s="697">
        <f>H673</f>
        <v>1337.8</v>
      </c>
      <c r="I672" s="643"/>
      <c r="J672" s="667">
        <f>J673</f>
        <v>1391.2</v>
      </c>
      <c r="K672" s="643"/>
      <c r="L672" s="140"/>
      <c r="N672" s="140"/>
      <c r="O672" s="140"/>
    </row>
    <row r="673" spans="1:15" s="124" customFormat="1" x14ac:dyDescent="0.25">
      <c r="A673" s="537" t="s">
        <v>50</v>
      </c>
      <c r="B673" s="566" t="s">
        <v>8</v>
      </c>
      <c r="C673" s="368" t="s">
        <v>22</v>
      </c>
      <c r="D673" s="676" t="s">
        <v>466</v>
      </c>
      <c r="E673" s="368">
        <v>240</v>
      </c>
      <c r="F673" s="697">
        <f>'ведом. 2026-2028'!AD693</f>
        <v>1284.9000000000001</v>
      </c>
      <c r="G673" s="643"/>
      <c r="H673" s="697">
        <f>'ведом. 2026-2028'!AE693</f>
        <v>1337.8</v>
      </c>
      <c r="I673" s="643"/>
      <c r="J673" s="667">
        <f>'ведом. 2026-2028'!AF693</f>
        <v>1391.2</v>
      </c>
      <c r="K673" s="643"/>
      <c r="L673" s="140"/>
      <c r="N673" s="140"/>
      <c r="O673" s="140"/>
    </row>
    <row r="674" spans="1:15" s="124" customFormat="1" ht="31.5" x14ac:dyDescent="0.25">
      <c r="A674" s="536" t="s">
        <v>336</v>
      </c>
      <c r="B674" s="566" t="s">
        <v>8</v>
      </c>
      <c r="C674" s="368" t="s">
        <v>22</v>
      </c>
      <c r="D674" s="676" t="s">
        <v>467</v>
      </c>
      <c r="E674" s="368"/>
      <c r="F674" s="697">
        <f>F675</f>
        <v>10598.1</v>
      </c>
      <c r="G674" s="643"/>
      <c r="H674" s="697">
        <f>H675</f>
        <v>9876</v>
      </c>
      <c r="I674" s="643"/>
      <c r="J674" s="667">
        <f>J675</f>
        <v>9876</v>
      </c>
      <c r="K674" s="643"/>
      <c r="L674" s="140"/>
      <c r="N674" s="140"/>
      <c r="O674" s="140"/>
    </row>
    <row r="675" spans="1:15" s="124" customFormat="1" ht="47.25" x14ac:dyDescent="0.25">
      <c r="A675" s="537" t="s">
        <v>40</v>
      </c>
      <c r="B675" s="566" t="s">
        <v>8</v>
      </c>
      <c r="C675" s="368" t="s">
        <v>22</v>
      </c>
      <c r="D675" s="676" t="s">
        <v>467</v>
      </c>
      <c r="E675" s="368">
        <v>100</v>
      </c>
      <c r="F675" s="697">
        <f>F676</f>
        <v>10598.1</v>
      </c>
      <c r="G675" s="643"/>
      <c r="H675" s="697">
        <f>H676</f>
        <v>9876</v>
      </c>
      <c r="I675" s="643"/>
      <c r="J675" s="667">
        <f>J676</f>
        <v>9876</v>
      </c>
      <c r="K675" s="643"/>
      <c r="L675" s="140"/>
      <c r="N675" s="140"/>
      <c r="O675" s="140"/>
    </row>
    <row r="676" spans="1:15" s="124" customFormat="1" x14ac:dyDescent="0.25">
      <c r="A676" s="537" t="s">
        <v>93</v>
      </c>
      <c r="B676" s="566" t="s">
        <v>8</v>
      </c>
      <c r="C676" s="368" t="s">
        <v>22</v>
      </c>
      <c r="D676" s="676" t="s">
        <v>467</v>
      </c>
      <c r="E676" s="368">
        <v>120</v>
      </c>
      <c r="F676" s="697">
        <f>'ведом. 2026-2028'!AD696</f>
        <v>10598.1</v>
      </c>
      <c r="G676" s="643"/>
      <c r="H676" s="697">
        <f>'ведом. 2026-2028'!AE696</f>
        <v>9876</v>
      </c>
      <c r="I676" s="643"/>
      <c r="J676" s="667">
        <f>'ведом. 2026-2028'!AF696</f>
        <v>9876</v>
      </c>
      <c r="K676" s="643"/>
      <c r="L676" s="140"/>
      <c r="N676" s="140"/>
      <c r="O676" s="140"/>
    </row>
    <row r="677" spans="1:15" s="124" customFormat="1" ht="31.5" x14ac:dyDescent="0.25">
      <c r="A677" s="537" t="s">
        <v>262</v>
      </c>
      <c r="B677" s="566" t="s">
        <v>8</v>
      </c>
      <c r="C677" s="368" t="s">
        <v>22</v>
      </c>
      <c r="D677" s="676" t="s">
        <v>468</v>
      </c>
      <c r="E677" s="368"/>
      <c r="F677" s="701">
        <f>F678</f>
        <v>13535.6</v>
      </c>
      <c r="G677" s="643"/>
      <c r="H677" s="701">
        <f>H678</f>
        <v>12656.2</v>
      </c>
      <c r="I677" s="643"/>
      <c r="J677" s="671">
        <f>J678</f>
        <v>12607.9</v>
      </c>
      <c r="K677" s="643"/>
      <c r="L677" s="140"/>
      <c r="N677" s="140"/>
      <c r="O677" s="140"/>
    </row>
    <row r="678" spans="1:15" s="124" customFormat="1" ht="47.25" x14ac:dyDescent="0.25">
      <c r="A678" s="537" t="s">
        <v>40</v>
      </c>
      <c r="B678" s="566" t="s">
        <v>8</v>
      </c>
      <c r="C678" s="368" t="s">
        <v>22</v>
      </c>
      <c r="D678" s="676" t="s">
        <v>468</v>
      </c>
      <c r="E678" s="368">
        <v>100</v>
      </c>
      <c r="F678" s="697">
        <f>F679</f>
        <v>13535.6</v>
      </c>
      <c r="G678" s="643"/>
      <c r="H678" s="697">
        <f>H679</f>
        <v>12656.2</v>
      </c>
      <c r="I678" s="643"/>
      <c r="J678" s="667">
        <f>J679</f>
        <v>12607.9</v>
      </c>
      <c r="K678" s="643"/>
      <c r="L678" s="140"/>
      <c r="N678" s="140"/>
      <c r="O678" s="140"/>
    </row>
    <row r="679" spans="1:15" s="124" customFormat="1" x14ac:dyDescent="0.25">
      <c r="A679" s="537" t="s">
        <v>93</v>
      </c>
      <c r="B679" s="566" t="s">
        <v>8</v>
      </c>
      <c r="C679" s="368" t="s">
        <v>22</v>
      </c>
      <c r="D679" s="676" t="s">
        <v>468</v>
      </c>
      <c r="E679" s="368">
        <v>120</v>
      </c>
      <c r="F679" s="697">
        <f>'ведом. 2026-2028'!AD699</f>
        <v>13535.6</v>
      </c>
      <c r="G679" s="643"/>
      <c r="H679" s="697">
        <f>'ведом. 2026-2028'!AE699</f>
        <v>12656.2</v>
      </c>
      <c r="I679" s="643"/>
      <c r="J679" s="667">
        <f>'ведом. 2026-2028'!AF699</f>
        <v>12607.9</v>
      </c>
      <c r="K679" s="643"/>
      <c r="L679" s="140"/>
      <c r="N679" s="140"/>
      <c r="O679" s="140"/>
    </row>
    <row r="680" spans="1:15" s="124" customFormat="1" x14ac:dyDescent="0.25">
      <c r="A680" s="537" t="s">
        <v>263</v>
      </c>
      <c r="B680" s="566" t="s">
        <v>8</v>
      </c>
      <c r="C680" s="368" t="s">
        <v>22</v>
      </c>
      <c r="D680" s="676" t="s">
        <v>469</v>
      </c>
      <c r="E680" s="368"/>
      <c r="F680" s="697">
        <f>F681</f>
        <v>187.9</v>
      </c>
      <c r="G680" s="643"/>
      <c r="H680" s="697">
        <f>H681</f>
        <v>187.9</v>
      </c>
      <c r="I680" s="643"/>
      <c r="J680" s="667">
        <f>J681</f>
        <v>187.9</v>
      </c>
      <c r="K680" s="643"/>
      <c r="L680" s="140"/>
      <c r="N680" s="140"/>
      <c r="O680" s="140"/>
    </row>
    <row r="681" spans="1:15" s="124" customFormat="1" x14ac:dyDescent="0.25">
      <c r="A681" s="537" t="s">
        <v>117</v>
      </c>
      <c r="B681" s="566" t="s">
        <v>8</v>
      </c>
      <c r="C681" s="368" t="s">
        <v>22</v>
      </c>
      <c r="D681" s="676" t="s">
        <v>469</v>
      </c>
      <c r="E681" s="368">
        <v>200</v>
      </c>
      <c r="F681" s="697">
        <f>F682</f>
        <v>187.9</v>
      </c>
      <c r="G681" s="643"/>
      <c r="H681" s="697">
        <f>H682</f>
        <v>187.9</v>
      </c>
      <c r="I681" s="643"/>
      <c r="J681" s="667">
        <f>J682</f>
        <v>187.9</v>
      </c>
      <c r="K681" s="643"/>
      <c r="L681" s="140"/>
      <c r="N681" s="140"/>
      <c r="O681" s="140"/>
    </row>
    <row r="682" spans="1:15" s="124" customFormat="1" x14ac:dyDescent="0.25">
      <c r="A682" s="537" t="s">
        <v>50</v>
      </c>
      <c r="B682" s="566" t="s">
        <v>8</v>
      </c>
      <c r="C682" s="368" t="s">
        <v>22</v>
      </c>
      <c r="D682" s="676" t="s">
        <v>469</v>
      </c>
      <c r="E682" s="368">
        <v>240</v>
      </c>
      <c r="F682" s="697">
        <f>'ведом. 2026-2028'!AD702</f>
        <v>187.9</v>
      </c>
      <c r="G682" s="643"/>
      <c r="H682" s="697">
        <f>'ведом. 2026-2028'!AE702</f>
        <v>187.9</v>
      </c>
      <c r="I682" s="643"/>
      <c r="J682" s="667">
        <f>'ведом. 2026-2028'!AF702</f>
        <v>187.9</v>
      </c>
      <c r="K682" s="643"/>
      <c r="L682" s="140"/>
      <c r="N682" s="140"/>
      <c r="O682" s="140"/>
    </row>
    <row r="683" spans="1:15" s="124" customFormat="1" x14ac:dyDescent="0.25">
      <c r="A683" s="432" t="s">
        <v>284</v>
      </c>
      <c r="B683" s="566" t="s">
        <v>8</v>
      </c>
      <c r="C683" s="368" t="s">
        <v>22</v>
      </c>
      <c r="D683" s="676" t="s">
        <v>106</v>
      </c>
      <c r="E683" s="368"/>
      <c r="F683" s="697">
        <f t="shared" ref="F683:K693" si="193">F684</f>
        <v>12058.2</v>
      </c>
      <c r="G683" s="643">
        <f t="shared" si="193"/>
        <v>3576</v>
      </c>
      <c r="H683" s="697">
        <f t="shared" si="193"/>
        <v>12105.2</v>
      </c>
      <c r="I683" s="643">
        <f t="shared" si="193"/>
        <v>3604</v>
      </c>
      <c r="J683" s="667">
        <f t="shared" si="193"/>
        <v>12105.2</v>
      </c>
      <c r="K683" s="643">
        <f t="shared" si="193"/>
        <v>3604</v>
      </c>
      <c r="L683" s="140"/>
      <c r="N683" s="140"/>
      <c r="O683" s="140"/>
    </row>
    <row r="684" spans="1:15" s="124" customFormat="1" x14ac:dyDescent="0.25">
      <c r="A684" s="432" t="s">
        <v>288</v>
      </c>
      <c r="B684" s="566" t="s">
        <v>8</v>
      </c>
      <c r="C684" s="368" t="s">
        <v>22</v>
      </c>
      <c r="D684" s="676" t="s">
        <v>107</v>
      </c>
      <c r="E684" s="368"/>
      <c r="F684" s="697">
        <f t="shared" si="193"/>
        <v>12058.2</v>
      </c>
      <c r="G684" s="643">
        <f t="shared" si="193"/>
        <v>3576</v>
      </c>
      <c r="H684" s="697">
        <f t="shared" si="193"/>
        <v>12105.2</v>
      </c>
      <c r="I684" s="643">
        <f t="shared" si="193"/>
        <v>3604</v>
      </c>
      <c r="J684" s="667">
        <f t="shared" si="193"/>
        <v>12105.2</v>
      </c>
      <c r="K684" s="643">
        <f t="shared" si="193"/>
        <v>3604</v>
      </c>
      <c r="L684" s="140"/>
      <c r="N684" s="140"/>
      <c r="O684" s="140"/>
    </row>
    <row r="685" spans="1:15" s="124" customFormat="1" x14ac:dyDescent="0.25">
      <c r="A685" s="541" t="s">
        <v>493</v>
      </c>
      <c r="B685" s="566" t="s">
        <v>8</v>
      </c>
      <c r="C685" s="368" t="s">
        <v>22</v>
      </c>
      <c r="D685" s="676" t="s">
        <v>483</v>
      </c>
      <c r="E685" s="368"/>
      <c r="F685" s="697">
        <f>F693+F686</f>
        <v>12058.2</v>
      </c>
      <c r="G685" s="643">
        <f t="shared" ref="G685:K685" si="194">G693+G686</f>
        <v>3576</v>
      </c>
      <c r="H685" s="697">
        <f t="shared" si="194"/>
        <v>12105.2</v>
      </c>
      <c r="I685" s="643">
        <f t="shared" si="194"/>
        <v>3604</v>
      </c>
      <c r="J685" s="667">
        <f t="shared" si="194"/>
        <v>12105.2</v>
      </c>
      <c r="K685" s="643">
        <f t="shared" si="194"/>
        <v>3604</v>
      </c>
      <c r="L685" s="140"/>
      <c r="N685" s="140"/>
      <c r="O685" s="140"/>
    </row>
    <row r="686" spans="1:15" s="371" customFormat="1" ht="32.25" customHeight="1" x14ac:dyDescent="0.25">
      <c r="A686" s="424" t="s">
        <v>736</v>
      </c>
      <c r="B686" s="568" t="s">
        <v>8</v>
      </c>
      <c r="C686" s="317" t="s">
        <v>22</v>
      </c>
      <c r="D686" s="681" t="s">
        <v>737</v>
      </c>
      <c r="E686" s="317"/>
      <c r="F686" s="697">
        <f>F687+F689+F691</f>
        <v>5617.2</v>
      </c>
      <c r="G686" s="643"/>
      <c r="H686" s="697">
        <f t="shared" ref="H686:J686" si="195">H687+H689+H691</f>
        <v>5636.2</v>
      </c>
      <c r="I686" s="643"/>
      <c r="J686" s="667">
        <f t="shared" si="195"/>
        <v>5636.2</v>
      </c>
      <c r="K686" s="643"/>
      <c r="L686" s="373"/>
      <c r="N686" s="373"/>
      <c r="O686" s="373"/>
    </row>
    <row r="687" spans="1:15" s="371" customFormat="1" x14ac:dyDescent="0.25">
      <c r="A687" s="537" t="s">
        <v>117</v>
      </c>
      <c r="B687" s="568" t="s">
        <v>8</v>
      </c>
      <c r="C687" s="317" t="s">
        <v>22</v>
      </c>
      <c r="D687" s="681" t="s">
        <v>737</v>
      </c>
      <c r="E687" s="368">
        <v>200</v>
      </c>
      <c r="F687" s="697">
        <f>F688</f>
        <v>260</v>
      </c>
      <c r="G687" s="643"/>
      <c r="H687" s="697">
        <f t="shared" ref="H687:J687" si="196">H688</f>
        <v>260</v>
      </c>
      <c r="I687" s="643"/>
      <c r="J687" s="667">
        <f t="shared" si="196"/>
        <v>260</v>
      </c>
      <c r="K687" s="643"/>
      <c r="L687" s="373"/>
      <c r="N687" s="373"/>
      <c r="O687" s="373"/>
    </row>
    <row r="688" spans="1:15" s="371" customFormat="1" x14ac:dyDescent="0.25">
      <c r="A688" s="537" t="s">
        <v>50</v>
      </c>
      <c r="B688" s="568" t="s">
        <v>8</v>
      </c>
      <c r="C688" s="317" t="s">
        <v>22</v>
      </c>
      <c r="D688" s="681" t="s">
        <v>737</v>
      </c>
      <c r="E688" s="368">
        <v>240</v>
      </c>
      <c r="F688" s="697">
        <f>'ведом. 2026-2028'!AD352</f>
        <v>260</v>
      </c>
      <c r="G688" s="643"/>
      <c r="H688" s="697">
        <f>'ведом. 2026-2028'!AE352</f>
        <v>260</v>
      </c>
      <c r="I688" s="643"/>
      <c r="J688" s="667">
        <f>'ведом. 2026-2028'!AF352</f>
        <v>260</v>
      </c>
      <c r="K688" s="643"/>
      <c r="L688" s="373"/>
      <c r="N688" s="373"/>
      <c r="O688" s="373"/>
    </row>
    <row r="689" spans="1:15" s="371" customFormat="1" x14ac:dyDescent="0.25">
      <c r="A689" s="337" t="s">
        <v>94</v>
      </c>
      <c r="B689" s="568" t="s">
        <v>8</v>
      </c>
      <c r="C689" s="317" t="s">
        <v>22</v>
      </c>
      <c r="D689" s="681" t="s">
        <v>737</v>
      </c>
      <c r="E689" s="368">
        <v>300</v>
      </c>
      <c r="F689" s="697">
        <f>F690</f>
        <v>260</v>
      </c>
      <c r="G689" s="643"/>
      <c r="H689" s="697">
        <f t="shared" ref="H689:J689" si="197">H690</f>
        <v>260</v>
      </c>
      <c r="I689" s="643"/>
      <c r="J689" s="667">
        <f t="shared" si="197"/>
        <v>260</v>
      </c>
      <c r="K689" s="643"/>
      <c r="L689" s="373"/>
      <c r="N689" s="373"/>
      <c r="O689" s="373"/>
    </row>
    <row r="690" spans="1:15" s="371" customFormat="1" x14ac:dyDescent="0.25">
      <c r="A690" s="337" t="s">
        <v>39</v>
      </c>
      <c r="B690" s="568" t="s">
        <v>8</v>
      </c>
      <c r="C690" s="317" t="s">
        <v>22</v>
      </c>
      <c r="D690" s="681" t="s">
        <v>737</v>
      </c>
      <c r="E690" s="368">
        <v>320</v>
      </c>
      <c r="F690" s="697">
        <f>'ведом. 2026-2028'!AD354</f>
        <v>260</v>
      </c>
      <c r="G690" s="643"/>
      <c r="H690" s="697">
        <f>'ведом. 2026-2028'!AE354</f>
        <v>260</v>
      </c>
      <c r="I690" s="643"/>
      <c r="J690" s="667">
        <f>'ведом. 2026-2028'!AF354</f>
        <v>260</v>
      </c>
      <c r="K690" s="643"/>
      <c r="L690" s="373"/>
      <c r="N690" s="373"/>
      <c r="O690" s="373"/>
    </row>
    <row r="691" spans="1:15" s="371" customFormat="1" ht="31.5" x14ac:dyDescent="0.25">
      <c r="A691" s="337" t="s">
        <v>58</v>
      </c>
      <c r="B691" s="568" t="s">
        <v>8</v>
      </c>
      <c r="C691" s="317" t="s">
        <v>22</v>
      </c>
      <c r="D691" s="681" t="s">
        <v>737</v>
      </c>
      <c r="E691" s="368">
        <v>600</v>
      </c>
      <c r="F691" s="697">
        <f>F692</f>
        <v>5097.2</v>
      </c>
      <c r="G691" s="643"/>
      <c r="H691" s="697">
        <f t="shared" ref="H691:J691" si="198">H692</f>
        <v>5116.2</v>
      </c>
      <c r="I691" s="643"/>
      <c r="J691" s="667">
        <f t="shared" si="198"/>
        <v>5116.2</v>
      </c>
      <c r="K691" s="643"/>
      <c r="L691" s="373"/>
      <c r="N691" s="373"/>
      <c r="O691" s="373"/>
    </row>
    <row r="692" spans="1:15" s="371" customFormat="1" x14ac:dyDescent="0.25">
      <c r="A692" s="337" t="s">
        <v>59</v>
      </c>
      <c r="B692" s="568" t="s">
        <v>8</v>
      </c>
      <c r="C692" s="317" t="s">
        <v>22</v>
      </c>
      <c r="D692" s="681" t="s">
        <v>737</v>
      </c>
      <c r="E692" s="368">
        <v>610</v>
      </c>
      <c r="F692" s="697">
        <f>'ведом. 2026-2028'!AD708</f>
        <v>5097.2</v>
      </c>
      <c r="G692" s="643"/>
      <c r="H692" s="697">
        <f>'ведом. 2026-2028'!AE708</f>
        <v>5116.2</v>
      </c>
      <c r="I692" s="643"/>
      <c r="J692" s="667">
        <f>'ведом. 2026-2028'!AF708</f>
        <v>5116.2</v>
      </c>
      <c r="K692" s="643"/>
      <c r="L692" s="373"/>
      <c r="N692" s="373"/>
      <c r="O692" s="373"/>
    </row>
    <row r="693" spans="1:15" s="124" customFormat="1" x14ac:dyDescent="0.25">
      <c r="A693" s="541" t="s">
        <v>289</v>
      </c>
      <c r="B693" s="566" t="s">
        <v>8</v>
      </c>
      <c r="C693" s="368" t="s">
        <v>22</v>
      </c>
      <c r="D693" s="676" t="s">
        <v>485</v>
      </c>
      <c r="E693" s="368"/>
      <c r="F693" s="697">
        <f>F694</f>
        <v>6441</v>
      </c>
      <c r="G693" s="643">
        <f t="shared" si="193"/>
        <v>3576</v>
      </c>
      <c r="H693" s="697">
        <f t="shared" si="193"/>
        <v>6469</v>
      </c>
      <c r="I693" s="643">
        <f t="shared" si="193"/>
        <v>3604</v>
      </c>
      <c r="J693" s="667">
        <f t="shared" si="193"/>
        <v>6469</v>
      </c>
      <c r="K693" s="643">
        <f t="shared" si="193"/>
        <v>3604</v>
      </c>
      <c r="L693" s="140"/>
      <c r="M693" s="373"/>
      <c r="N693" s="140"/>
      <c r="O693" s="140"/>
    </row>
    <row r="694" spans="1:15" s="124" customFormat="1" ht="31.5" x14ac:dyDescent="0.25">
      <c r="A694" s="541" t="s">
        <v>308</v>
      </c>
      <c r="B694" s="566" t="s">
        <v>8</v>
      </c>
      <c r="C694" s="368" t="s">
        <v>22</v>
      </c>
      <c r="D694" s="676" t="s">
        <v>486</v>
      </c>
      <c r="E694" s="368"/>
      <c r="F694" s="697">
        <f>F695+F697</f>
        <v>6441</v>
      </c>
      <c r="G694" s="643">
        <f t="shared" ref="G694:K694" si="199">G695+G697</f>
        <v>3576</v>
      </c>
      <c r="H694" s="697">
        <f t="shared" si="199"/>
        <v>6469</v>
      </c>
      <c r="I694" s="643">
        <f t="shared" si="199"/>
        <v>3604</v>
      </c>
      <c r="J694" s="667">
        <f t="shared" si="199"/>
        <v>6469</v>
      </c>
      <c r="K694" s="643">
        <f t="shared" si="199"/>
        <v>3604</v>
      </c>
      <c r="L694" s="140"/>
      <c r="N694" s="140"/>
      <c r="O694" s="140"/>
    </row>
    <row r="695" spans="1:15" s="153" customFormat="1" x14ac:dyDescent="0.25">
      <c r="A695" s="537" t="s">
        <v>117</v>
      </c>
      <c r="B695" s="566" t="s">
        <v>8</v>
      </c>
      <c r="C695" s="368" t="s">
        <v>22</v>
      </c>
      <c r="D695" s="676" t="s">
        <v>486</v>
      </c>
      <c r="E695" s="368">
        <v>200</v>
      </c>
      <c r="F695" s="697">
        <f t="shared" ref="F695:K695" si="200">F696</f>
        <v>2781</v>
      </c>
      <c r="G695" s="643">
        <f t="shared" si="200"/>
        <v>1606.5</v>
      </c>
      <c r="H695" s="697">
        <f t="shared" si="200"/>
        <v>2781</v>
      </c>
      <c r="I695" s="643">
        <f t="shared" si="200"/>
        <v>1606.5</v>
      </c>
      <c r="J695" s="667">
        <f t="shared" si="200"/>
        <v>2781</v>
      </c>
      <c r="K695" s="643">
        <f t="shared" si="200"/>
        <v>1606.5</v>
      </c>
      <c r="L695" s="140"/>
      <c r="N695" s="140"/>
      <c r="O695" s="140"/>
    </row>
    <row r="696" spans="1:15" s="153" customFormat="1" x14ac:dyDescent="0.25">
      <c r="A696" s="537" t="s">
        <v>50</v>
      </c>
      <c r="B696" s="566" t="s">
        <v>8</v>
      </c>
      <c r="C696" s="368" t="s">
        <v>22</v>
      </c>
      <c r="D696" s="676" t="s">
        <v>486</v>
      </c>
      <c r="E696" s="368">
        <v>240</v>
      </c>
      <c r="F696" s="697">
        <f>'ведом. 2026-2028'!AD358</f>
        <v>2781</v>
      </c>
      <c r="G696" s="643">
        <v>1606.5</v>
      </c>
      <c r="H696" s="697">
        <f>'ведом. 2026-2028'!AE358</f>
        <v>2781</v>
      </c>
      <c r="I696" s="643">
        <v>1606.5</v>
      </c>
      <c r="J696" s="667">
        <f>'ведом. 2026-2028'!AF358</f>
        <v>2781</v>
      </c>
      <c r="K696" s="643">
        <v>1606.5</v>
      </c>
      <c r="L696" s="140"/>
      <c r="N696" s="140"/>
      <c r="O696" s="140"/>
    </row>
    <row r="697" spans="1:15" s="153" customFormat="1" ht="31.5" x14ac:dyDescent="0.25">
      <c r="A697" s="537" t="s">
        <v>58</v>
      </c>
      <c r="B697" s="566" t="s">
        <v>8</v>
      </c>
      <c r="C697" s="368" t="s">
        <v>22</v>
      </c>
      <c r="D697" s="676" t="s">
        <v>486</v>
      </c>
      <c r="E697" s="368">
        <v>600</v>
      </c>
      <c r="F697" s="697">
        <f t="shared" ref="F697:K697" si="201">F698</f>
        <v>3660</v>
      </c>
      <c r="G697" s="643">
        <f t="shared" si="201"/>
        <v>1969.5</v>
      </c>
      <c r="H697" s="697">
        <f t="shared" si="201"/>
        <v>3688</v>
      </c>
      <c r="I697" s="643">
        <f t="shared" si="201"/>
        <v>1997.5</v>
      </c>
      <c r="J697" s="667">
        <f t="shared" si="201"/>
        <v>3688</v>
      </c>
      <c r="K697" s="643">
        <f t="shared" si="201"/>
        <v>1997.5</v>
      </c>
      <c r="L697" s="140"/>
      <c r="N697" s="140"/>
      <c r="O697" s="140"/>
    </row>
    <row r="698" spans="1:15" s="153" customFormat="1" x14ac:dyDescent="0.25">
      <c r="A698" s="537" t="s">
        <v>59</v>
      </c>
      <c r="B698" s="566" t="s">
        <v>8</v>
      </c>
      <c r="C698" s="368" t="s">
        <v>22</v>
      </c>
      <c r="D698" s="676" t="s">
        <v>486</v>
      </c>
      <c r="E698" s="368">
        <v>610</v>
      </c>
      <c r="F698" s="697">
        <f>'ведом. 2026-2028'!AD711</f>
        <v>3660</v>
      </c>
      <c r="G698" s="643">
        <v>1969.5</v>
      </c>
      <c r="H698" s="697">
        <f>'ведом. 2026-2028'!AE711</f>
        <v>3688</v>
      </c>
      <c r="I698" s="643">
        <v>1997.5</v>
      </c>
      <c r="J698" s="667">
        <f>'ведом. 2026-2028'!AF711</f>
        <v>3688</v>
      </c>
      <c r="K698" s="643">
        <v>1997.5</v>
      </c>
      <c r="L698" s="140"/>
      <c r="N698" s="140"/>
      <c r="O698" s="140"/>
    </row>
    <row r="699" spans="1:15" s="124" customFormat="1" x14ac:dyDescent="0.25">
      <c r="A699" s="557" t="s">
        <v>21</v>
      </c>
      <c r="B699" s="572" t="s">
        <v>16</v>
      </c>
      <c r="C699" s="158"/>
      <c r="D699" s="435"/>
      <c r="E699" s="368"/>
      <c r="F699" s="698">
        <f>F700</f>
        <v>226462.9</v>
      </c>
      <c r="G699" s="644">
        <f t="shared" ref="G699:K699" si="202">G700</f>
        <v>666.1</v>
      </c>
      <c r="H699" s="698">
        <f t="shared" si="202"/>
        <v>226143.50000000003</v>
      </c>
      <c r="I699" s="644">
        <f t="shared" si="202"/>
        <v>327.39999999999998</v>
      </c>
      <c r="J699" s="668">
        <f t="shared" si="202"/>
        <v>229427.59999999998</v>
      </c>
      <c r="K699" s="644">
        <f t="shared" si="202"/>
        <v>336.7</v>
      </c>
      <c r="L699" s="140"/>
      <c r="N699" s="140"/>
      <c r="O699" s="140"/>
    </row>
    <row r="700" spans="1:15" s="124" customFormat="1" x14ac:dyDescent="0.25">
      <c r="A700" s="537" t="s">
        <v>62</v>
      </c>
      <c r="B700" s="566" t="s">
        <v>16</v>
      </c>
      <c r="C700" s="368" t="s">
        <v>28</v>
      </c>
      <c r="D700" s="435"/>
      <c r="E700" s="368"/>
      <c r="F700" s="697">
        <f t="shared" ref="F700:K700" si="203">F701+F749+F742+F756</f>
        <v>226462.9</v>
      </c>
      <c r="G700" s="643">
        <f t="shared" si="203"/>
        <v>666.1</v>
      </c>
      <c r="H700" s="697">
        <f t="shared" si="203"/>
        <v>226143.50000000003</v>
      </c>
      <c r="I700" s="643">
        <f t="shared" si="203"/>
        <v>327.39999999999998</v>
      </c>
      <c r="J700" s="667">
        <f t="shared" si="203"/>
        <v>229427.59999999998</v>
      </c>
      <c r="K700" s="643">
        <f t="shared" si="203"/>
        <v>336.7</v>
      </c>
      <c r="L700" s="140"/>
      <c r="N700" s="140"/>
      <c r="O700" s="140"/>
    </row>
    <row r="701" spans="1:15" s="124" customFormat="1" x14ac:dyDescent="0.25">
      <c r="A701" s="432" t="s">
        <v>542</v>
      </c>
      <c r="B701" s="566" t="s">
        <v>16</v>
      </c>
      <c r="C701" s="368" t="s">
        <v>28</v>
      </c>
      <c r="D701" s="676" t="s">
        <v>111</v>
      </c>
      <c r="E701" s="444"/>
      <c r="F701" s="697">
        <f t="shared" ref="F701:K701" si="204">F702+F707+F718</f>
        <v>200500.1</v>
      </c>
      <c r="G701" s="643">
        <f t="shared" si="204"/>
        <v>666.1</v>
      </c>
      <c r="H701" s="697">
        <f t="shared" si="204"/>
        <v>197812.7</v>
      </c>
      <c r="I701" s="643">
        <f t="shared" si="204"/>
        <v>327.39999999999998</v>
      </c>
      <c r="J701" s="667">
        <f t="shared" si="204"/>
        <v>199082.8</v>
      </c>
      <c r="K701" s="643">
        <f t="shared" si="204"/>
        <v>336.7</v>
      </c>
      <c r="L701" s="140"/>
      <c r="N701" s="140"/>
      <c r="O701" s="140"/>
    </row>
    <row r="702" spans="1:15" s="124" customFormat="1" x14ac:dyDescent="0.25">
      <c r="A702" s="432" t="s">
        <v>470</v>
      </c>
      <c r="B702" s="566" t="s">
        <v>16</v>
      </c>
      <c r="C702" s="368" t="s">
        <v>28</v>
      </c>
      <c r="D702" s="676" t="s">
        <v>304</v>
      </c>
      <c r="E702" s="444"/>
      <c r="F702" s="697">
        <f>F703</f>
        <v>39562</v>
      </c>
      <c r="G702" s="643"/>
      <c r="H702" s="697">
        <f t="shared" ref="H702:J702" si="205">H703</f>
        <v>39783</v>
      </c>
      <c r="I702" s="643"/>
      <c r="J702" s="667">
        <f t="shared" si="205"/>
        <v>39998</v>
      </c>
      <c r="K702" s="643"/>
      <c r="L702" s="140"/>
      <c r="N702" s="140"/>
      <c r="O702" s="140"/>
    </row>
    <row r="703" spans="1:15" s="124" customFormat="1" x14ac:dyDescent="0.25">
      <c r="A703" s="432" t="s">
        <v>305</v>
      </c>
      <c r="B703" s="566" t="s">
        <v>16</v>
      </c>
      <c r="C703" s="368" t="s">
        <v>28</v>
      </c>
      <c r="D703" s="676" t="s">
        <v>306</v>
      </c>
      <c r="E703" s="444"/>
      <c r="F703" s="697">
        <f>F704</f>
        <v>39562</v>
      </c>
      <c r="G703" s="643"/>
      <c r="H703" s="697">
        <f>H704</f>
        <v>39783</v>
      </c>
      <c r="I703" s="643"/>
      <c r="J703" s="667">
        <f>J704</f>
        <v>39998</v>
      </c>
      <c r="K703" s="643"/>
      <c r="L703" s="140"/>
      <c r="N703" s="140"/>
      <c r="O703" s="140"/>
    </row>
    <row r="704" spans="1:15" s="124" customFormat="1" ht="19.5" customHeight="1" x14ac:dyDescent="0.25">
      <c r="A704" s="564" t="s">
        <v>244</v>
      </c>
      <c r="B704" s="566" t="s">
        <v>16</v>
      </c>
      <c r="C704" s="368" t="s">
        <v>28</v>
      </c>
      <c r="D704" s="676" t="s">
        <v>245</v>
      </c>
      <c r="E704" s="444"/>
      <c r="F704" s="697">
        <f>F705</f>
        <v>39562</v>
      </c>
      <c r="G704" s="643"/>
      <c r="H704" s="697">
        <f>H705</f>
        <v>39783</v>
      </c>
      <c r="I704" s="643"/>
      <c r="J704" s="667">
        <f>J705</f>
        <v>39998</v>
      </c>
      <c r="K704" s="643"/>
      <c r="L704" s="140"/>
      <c r="N704" s="140"/>
      <c r="O704" s="140"/>
    </row>
    <row r="705" spans="1:15" s="124" customFormat="1" ht="31.5" x14ac:dyDescent="0.25">
      <c r="A705" s="537" t="s">
        <v>58</v>
      </c>
      <c r="B705" s="566" t="s">
        <v>16</v>
      </c>
      <c r="C705" s="368" t="s">
        <v>28</v>
      </c>
      <c r="D705" s="676" t="s">
        <v>245</v>
      </c>
      <c r="E705" s="368">
        <v>600</v>
      </c>
      <c r="F705" s="697">
        <f>F706</f>
        <v>39562</v>
      </c>
      <c r="G705" s="643"/>
      <c r="H705" s="697">
        <f>H706</f>
        <v>39783</v>
      </c>
      <c r="I705" s="643"/>
      <c r="J705" s="667">
        <f>J706</f>
        <v>39998</v>
      </c>
      <c r="K705" s="643"/>
      <c r="L705" s="140"/>
      <c r="N705" s="140"/>
      <c r="O705" s="140"/>
    </row>
    <row r="706" spans="1:15" s="124" customFormat="1" x14ac:dyDescent="0.25">
      <c r="A706" s="537" t="s">
        <v>59</v>
      </c>
      <c r="B706" s="566" t="s">
        <v>16</v>
      </c>
      <c r="C706" s="368" t="s">
        <v>28</v>
      </c>
      <c r="D706" s="676" t="s">
        <v>245</v>
      </c>
      <c r="E706" s="368">
        <v>610</v>
      </c>
      <c r="F706" s="697">
        <f>'ведом. 2026-2028'!AD366</f>
        <v>39562</v>
      </c>
      <c r="G706" s="643"/>
      <c r="H706" s="697">
        <f>'ведом. 2026-2028'!AE366</f>
        <v>39783</v>
      </c>
      <c r="I706" s="643"/>
      <c r="J706" s="667">
        <f>'ведом. 2026-2028'!AF366</f>
        <v>39998</v>
      </c>
      <c r="K706" s="643"/>
      <c r="L706" s="140"/>
      <c r="N706" s="140"/>
      <c r="O706" s="140"/>
    </row>
    <row r="707" spans="1:15" s="124" customFormat="1" x14ac:dyDescent="0.25">
      <c r="A707" s="535" t="s">
        <v>478</v>
      </c>
      <c r="B707" s="566" t="s">
        <v>16</v>
      </c>
      <c r="C707" s="368" t="s">
        <v>28</v>
      </c>
      <c r="D707" s="676" t="s">
        <v>137</v>
      </c>
      <c r="E707" s="583"/>
      <c r="F707" s="697">
        <f>F708</f>
        <v>42404.6</v>
      </c>
      <c r="G707" s="643">
        <f t="shared" ref="G707:K707" si="206">G708</f>
        <v>320.60000000000002</v>
      </c>
      <c r="H707" s="697">
        <f t="shared" si="206"/>
        <v>42637.7</v>
      </c>
      <c r="I707" s="643">
        <f t="shared" si="206"/>
        <v>327.39999999999998</v>
      </c>
      <c r="J707" s="667">
        <f t="shared" si="206"/>
        <v>42840.800000000003</v>
      </c>
      <c r="K707" s="643">
        <f t="shared" si="206"/>
        <v>336.7</v>
      </c>
      <c r="L707" s="140"/>
      <c r="N707" s="140"/>
      <c r="O707" s="140"/>
    </row>
    <row r="708" spans="1:15" s="124" customFormat="1" ht="31.5" x14ac:dyDescent="0.25">
      <c r="A708" s="432" t="s">
        <v>246</v>
      </c>
      <c r="B708" s="566" t="s">
        <v>16</v>
      </c>
      <c r="C708" s="368" t="s">
        <v>28</v>
      </c>
      <c r="D708" s="676" t="s">
        <v>138</v>
      </c>
      <c r="E708" s="368"/>
      <c r="F708" s="697">
        <f t="shared" ref="F708:K708" si="207">F709+F712+F715</f>
        <v>42404.6</v>
      </c>
      <c r="G708" s="643">
        <f t="shared" si="207"/>
        <v>320.60000000000002</v>
      </c>
      <c r="H708" s="697">
        <f t="shared" si="207"/>
        <v>42637.7</v>
      </c>
      <c r="I708" s="643">
        <f t="shared" si="207"/>
        <v>327.39999999999998</v>
      </c>
      <c r="J708" s="667">
        <f t="shared" si="207"/>
        <v>42840.800000000003</v>
      </c>
      <c r="K708" s="643">
        <f t="shared" si="207"/>
        <v>336.7</v>
      </c>
      <c r="L708" s="140"/>
      <c r="N708" s="140"/>
      <c r="O708" s="140"/>
    </row>
    <row r="709" spans="1:15" s="124" customFormat="1" ht="31.5" x14ac:dyDescent="0.25">
      <c r="A709" s="564" t="s">
        <v>671</v>
      </c>
      <c r="B709" s="566" t="s">
        <v>16</v>
      </c>
      <c r="C709" s="368" t="s">
        <v>28</v>
      </c>
      <c r="D709" s="676" t="s">
        <v>247</v>
      </c>
      <c r="E709" s="368"/>
      <c r="F709" s="697">
        <f>F710</f>
        <v>1000</v>
      </c>
      <c r="G709" s="643"/>
      <c r="H709" s="697">
        <f>H710</f>
        <v>1000</v>
      </c>
      <c r="I709" s="643"/>
      <c r="J709" s="667">
        <f>J710</f>
        <v>1000</v>
      </c>
      <c r="K709" s="643"/>
      <c r="L709" s="140"/>
      <c r="N709" s="140"/>
      <c r="O709" s="140"/>
    </row>
    <row r="710" spans="1:15" s="124" customFormat="1" ht="31.5" x14ac:dyDescent="0.25">
      <c r="A710" s="537" t="s">
        <v>58</v>
      </c>
      <c r="B710" s="566" t="s">
        <v>16</v>
      </c>
      <c r="C710" s="368" t="s">
        <v>28</v>
      </c>
      <c r="D710" s="676" t="s">
        <v>247</v>
      </c>
      <c r="E710" s="368">
        <v>600</v>
      </c>
      <c r="F710" s="697">
        <f>F711</f>
        <v>1000</v>
      </c>
      <c r="G710" s="643"/>
      <c r="H710" s="697">
        <f>H711</f>
        <v>1000</v>
      </c>
      <c r="I710" s="643"/>
      <c r="J710" s="667">
        <f>J711</f>
        <v>1000</v>
      </c>
      <c r="K710" s="643"/>
      <c r="L710" s="140"/>
      <c r="N710" s="140"/>
      <c r="O710" s="140"/>
    </row>
    <row r="711" spans="1:15" s="124" customFormat="1" x14ac:dyDescent="0.25">
      <c r="A711" s="537" t="s">
        <v>59</v>
      </c>
      <c r="B711" s="566" t="s">
        <v>16</v>
      </c>
      <c r="C711" s="368" t="s">
        <v>28</v>
      </c>
      <c r="D711" s="676" t="s">
        <v>247</v>
      </c>
      <c r="E711" s="368">
        <v>610</v>
      </c>
      <c r="F711" s="697">
        <f>'ведом. 2026-2028'!AD371</f>
        <v>1000</v>
      </c>
      <c r="G711" s="643"/>
      <c r="H711" s="697">
        <f>'ведом. 2026-2028'!AE371</f>
        <v>1000</v>
      </c>
      <c r="I711" s="643"/>
      <c r="J711" s="667">
        <f>'ведом. 2026-2028'!AF371</f>
        <v>1000</v>
      </c>
      <c r="K711" s="643"/>
      <c r="L711" s="140"/>
      <c r="N711" s="140"/>
      <c r="O711" s="140"/>
    </row>
    <row r="712" spans="1:15" s="124" customFormat="1" x14ac:dyDescent="0.25">
      <c r="A712" s="537" t="s">
        <v>248</v>
      </c>
      <c r="B712" s="566" t="s">
        <v>16</v>
      </c>
      <c r="C712" s="368" t="s">
        <v>28</v>
      </c>
      <c r="D712" s="676" t="s">
        <v>249</v>
      </c>
      <c r="E712" s="368"/>
      <c r="F712" s="697">
        <f>F713</f>
        <v>41022</v>
      </c>
      <c r="G712" s="643"/>
      <c r="H712" s="697">
        <f>H713</f>
        <v>41247</v>
      </c>
      <c r="I712" s="643"/>
      <c r="J712" s="667">
        <f>J713</f>
        <v>41439</v>
      </c>
      <c r="K712" s="643"/>
      <c r="L712" s="140"/>
      <c r="N712" s="140"/>
      <c r="O712" s="140"/>
    </row>
    <row r="713" spans="1:15" s="124" customFormat="1" ht="31.5" x14ac:dyDescent="0.25">
      <c r="A713" s="537" t="s">
        <v>58</v>
      </c>
      <c r="B713" s="566" t="s">
        <v>16</v>
      </c>
      <c r="C713" s="368" t="s">
        <v>28</v>
      </c>
      <c r="D713" s="676" t="s">
        <v>249</v>
      </c>
      <c r="E713" s="368">
        <v>600</v>
      </c>
      <c r="F713" s="697">
        <f>F714</f>
        <v>41022</v>
      </c>
      <c r="G713" s="643"/>
      <c r="H713" s="697">
        <f>H714</f>
        <v>41247</v>
      </c>
      <c r="I713" s="643"/>
      <c r="J713" s="667">
        <f>J714</f>
        <v>41439</v>
      </c>
      <c r="K713" s="643"/>
      <c r="L713" s="140"/>
      <c r="N713" s="140"/>
      <c r="O713" s="140"/>
    </row>
    <row r="714" spans="1:15" s="124" customFormat="1" x14ac:dyDescent="0.25">
      <c r="A714" s="537" t="s">
        <v>59</v>
      </c>
      <c r="B714" s="566" t="s">
        <v>16</v>
      </c>
      <c r="C714" s="368" t="s">
        <v>28</v>
      </c>
      <c r="D714" s="676" t="s">
        <v>249</v>
      </c>
      <c r="E714" s="368">
        <v>610</v>
      </c>
      <c r="F714" s="697">
        <f>'ведом. 2026-2028'!AD374</f>
        <v>41022</v>
      </c>
      <c r="G714" s="643"/>
      <c r="H714" s="697">
        <f>'ведом. 2026-2028'!AE374</f>
        <v>41247</v>
      </c>
      <c r="I714" s="643"/>
      <c r="J714" s="667">
        <f>'ведом. 2026-2028'!AF374</f>
        <v>41439</v>
      </c>
      <c r="K714" s="643"/>
      <c r="L714" s="140"/>
      <c r="N714" s="140"/>
      <c r="O714" s="140"/>
    </row>
    <row r="715" spans="1:15" s="153" customFormat="1" ht="31.5" x14ac:dyDescent="0.25">
      <c r="A715" s="537" t="s">
        <v>481</v>
      </c>
      <c r="B715" s="566" t="s">
        <v>16</v>
      </c>
      <c r="C715" s="368" t="s">
        <v>28</v>
      </c>
      <c r="D715" s="676" t="s">
        <v>383</v>
      </c>
      <c r="E715" s="368"/>
      <c r="F715" s="697">
        <f t="shared" ref="F715:K716" si="208">F716</f>
        <v>382.6</v>
      </c>
      <c r="G715" s="643">
        <f t="shared" si="208"/>
        <v>320.60000000000002</v>
      </c>
      <c r="H715" s="697">
        <f t="shared" si="208"/>
        <v>390.7</v>
      </c>
      <c r="I715" s="643">
        <f t="shared" si="208"/>
        <v>327.39999999999998</v>
      </c>
      <c r="J715" s="667">
        <f t="shared" si="208"/>
        <v>401.79999999999995</v>
      </c>
      <c r="K715" s="643">
        <f t="shared" si="208"/>
        <v>336.7</v>
      </c>
      <c r="L715" s="140"/>
      <c r="N715" s="140"/>
      <c r="O715" s="140"/>
    </row>
    <row r="716" spans="1:15" s="153" customFormat="1" ht="31.5" x14ac:dyDescent="0.25">
      <c r="A716" s="537" t="s">
        <v>58</v>
      </c>
      <c r="B716" s="566" t="s">
        <v>16</v>
      </c>
      <c r="C716" s="368" t="s">
        <v>28</v>
      </c>
      <c r="D716" s="676" t="s">
        <v>383</v>
      </c>
      <c r="E716" s="368">
        <v>600</v>
      </c>
      <c r="F716" s="697">
        <f t="shared" si="208"/>
        <v>382.6</v>
      </c>
      <c r="G716" s="643">
        <f t="shared" si="208"/>
        <v>320.60000000000002</v>
      </c>
      <c r="H716" s="697">
        <f t="shared" si="208"/>
        <v>390.7</v>
      </c>
      <c r="I716" s="643">
        <f t="shared" si="208"/>
        <v>327.39999999999998</v>
      </c>
      <c r="J716" s="667">
        <f t="shared" si="208"/>
        <v>401.79999999999995</v>
      </c>
      <c r="K716" s="643">
        <f t="shared" si="208"/>
        <v>336.7</v>
      </c>
      <c r="L716" s="140"/>
      <c r="N716" s="140"/>
      <c r="O716" s="140"/>
    </row>
    <row r="717" spans="1:15" s="153" customFormat="1" x14ac:dyDescent="0.25">
      <c r="A717" s="537" t="s">
        <v>59</v>
      </c>
      <c r="B717" s="566" t="s">
        <v>16</v>
      </c>
      <c r="C717" s="368" t="s">
        <v>28</v>
      </c>
      <c r="D717" s="676" t="s">
        <v>383</v>
      </c>
      <c r="E717" s="368">
        <v>610</v>
      </c>
      <c r="F717" s="697">
        <f>'ведом. 2026-2028'!AD377</f>
        <v>382.6</v>
      </c>
      <c r="G717" s="643">
        <v>320.60000000000002</v>
      </c>
      <c r="H717" s="697">
        <f>'ведом. 2026-2028'!AE377</f>
        <v>390.7</v>
      </c>
      <c r="I717" s="643">
        <v>327.39999999999998</v>
      </c>
      <c r="J717" s="667">
        <f>'ведом. 2026-2028'!AF377</f>
        <v>401.79999999999995</v>
      </c>
      <c r="K717" s="643">
        <v>336.7</v>
      </c>
      <c r="L717" s="140"/>
      <c r="N717" s="140"/>
      <c r="O717" s="140"/>
    </row>
    <row r="718" spans="1:15" s="124" customFormat="1" ht="31.5" x14ac:dyDescent="0.25">
      <c r="A718" s="432" t="s">
        <v>472</v>
      </c>
      <c r="B718" s="566" t="s">
        <v>16</v>
      </c>
      <c r="C718" s="368" t="s">
        <v>28</v>
      </c>
      <c r="D718" s="676" t="s">
        <v>250</v>
      </c>
      <c r="E718" s="368"/>
      <c r="F718" s="697">
        <f>F719+F727+F738+F734</f>
        <v>118533.5</v>
      </c>
      <c r="G718" s="643">
        <f t="shared" ref="G718:J718" si="209">G719+G727+G738+G734</f>
        <v>345.5</v>
      </c>
      <c r="H718" s="697">
        <f t="shared" si="209"/>
        <v>115392</v>
      </c>
      <c r="I718" s="643"/>
      <c r="J718" s="667">
        <f t="shared" si="209"/>
        <v>116244</v>
      </c>
      <c r="K718" s="643"/>
      <c r="L718" s="140"/>
      <c r="N718" s="140"/>
      <c r="O718" s="140"/>
    </row>
    <row r="719" spans="1:15" s="124" customFormat="1" x14ac:dyDescent="0.25">
      <c r="A719" s="432" t="s">
        <v>339</v>
      </c>
      <c r="B719" s="566" t="s">
        <v>16</v>
      </c>
      <c r="C719" s="368" t="s">
        <v>28</v>
      </c>
      <c r="D719" s="676" t="s">
        <v>473</v>
      </c>
      <c r="E719" s="368"/>
      <c r="F719" s="697">
        <f>F720</f>
        <v>8637</v>
      </c>
      <c r="G719" s="643"/>
      <c r="H719" s="697">
        <f>H720</f>
        <v>8982</v>
      </c>
      <c r="I719" s="643"/>
      <c r="J719" s="667">
        <f>J720</f>
        <v>9341</v>
      </c>
      <c r="K719" s="643"/>
      <c r="L719" s="140"/>
      <c r="N719" s="140"/>
      <c r="O719" s="140"/>
    </row>
    <row r="720" spans="1:15" s="124" customFormat="1" x14ac:dyDescent="0.25">
      <c r="A720" s="564" t="s">
        <v>251</v>
      </c>
      <c r="B720" s="566" t="s">
        <v>16</v>
      </c>
      <c r="C720" s="368" t="s">
        <v>28</v>
      </c>
      <c r="D720" s="676" t="s">
        <v>527</v>
      </c>
      <c r="E720" s="368"/>
      <c r="F720" s="697">
        <f>F721+F724</f>
        <v>8637</v>
      </c>
      <c r="G720" s="643"/>
      <c r="H720" s="697">
        <f>H721+H724</f>
        <v>8982</v>
      </c>
      <c r="I720" s="643"/>
      <c r="J720" s="667">
        <f>J721+J724</f>
        <v>9341</v>
      </c>
      <c r="K720" s="643"/>
      <c r="L720" s="140"/>
      <c r="N720" s="140"/>
      <c r="O720" s="140"/>
    </row>
    <row r="721" spans="1:15" s="124" customFormat="1" ht="31.5" x14ac:dyDescent="0.25">
      <c r="A721" s="537" t="s">
        <v>252</v>
      </c>
      <c r="B721" s="566" t="s">
        <v>16</v>
      </c>
      <c r="C721" s="368" t="s">
        <v>28</v>
      </c>
      <c r="D721" s="676" t="s">
        <v>528</v>
      </c>
      <c r="E721" s="368"/>
      <c r="F721" s="697">
        <f>F722</f>
        <v>8102</v>
      </c>
      <c r="G721" s="643"/>
      <c r="H721" s="697">
        <f t="shared" ref="H721:J721" si="210">H722</f>
        <v>8447</v>
      </c>
      <c r="I721" s="643"/>
      <c r="J721" s="667">
        <f t="shared" si="210"/>
        <v>8806</v>
      </c>
      <c r="K721" s="643"/>
      <c r="L721" s="140"/>
      <c r="N721" s="140"/>
      <c r="O721" s="140"/>
    </row>
    <row r="722" spans="1:15" s="371" customFormat="1" x14ac:dyDescent="0.25">
      <c r="A722" s="537" t="s">
        <v>117</v>
      </c>
      <c r="B722" s="566" t="s">
        <v>16</v>
      </c>
      <c r="C722" s="368" t="s">
        <v>28</v>
      </c>
      <c r="D722" s="676" t="s">
        <v>528</v>
      </c>
      <c r="E722" s="368">
        <v>200</v>
      </c>
      <c r="F722" s="697">
        <f>F723</f>
        <v>8102</v>
      </c>
      <c r="G722" s="643"/>
      <c r="H722" s="697">
        <f t="shared" ref="H722" si="211">H723</f>
        <v>8447</v>
      </c>
      <c r="I722" s="643"/>
      <c r="J722" s="667">
        <f t="shared" ref="J722" si="212">J723</f>
        <v>8806</v>
      </c>
      <c r="K722" s="643"/>
      <c r="L722" s="373"/>
      <c r="N722" s="373"/>
      <c r="O722" s="373"/>
    </row>
    <row r="723" spans="1:15" s="371" customFormat="1" x14ac:dyDescent="0.25">
      <c r="A723" s="537" t="s">
        <v>50</v>
      </c>
      <c r="B723" s="566" t="s">
        <v>16</v>
      </c>
      <c r="C723" s="368" t="s">
        <v>28</v>
      </c>
      <c r="D723" s="676" t="s">
        <v>528</v>
      </c>
      <c r="E723" s="368">
        <v>240</v>
      </c>
      <c r="F723" s="697">
        <f>'ведом. 2026-2028'!AD383</f>
        <v>8102</v>
      </c>
      <c r="G723" s="643"/>
      <c r="H723" s="697">
        <f>'ведом. 2026-2028'!AE383</f>
        <v>8447</v>
      </c>
      <c r="I723" s="643"/>
      <c r="J723" s="667">
        <f>'ведом. 2026-2028'!AF383</f>
        <v>8806</v>
      </c>
      <c r="K723" s="643"/>
      <c r="L723" s="373"/>
      <c r="N723" s="373"/>
      <c r="O723" s="373"/>
    </row>
    <row r="724" spans="1:15" s="124" customFormat="1" ht="15.75" customHeight="1" x14ac:dyDescent="0.25">
      <c r="A724" s="537" t="s">
        <v>253</v>
      </c>
      <c r="B724" s="566" t="s">
        <v>16</v>
      </c>
      <c r="C724" s="368" t="s">
        <v>28</v>
      </c>
      <c r="D724" s="676" t="s">
        <v>529</v>
      </c>
      <c r="E724" s="368"/>
      <c r="F724" s="697">
        <f>F725</f>
        <v>535</v>
      </c>
      <c r="G724" s="643"/>
      <c r="H724" s="697">
        <f>H725</f>
        <v>535</v>
      </c>
      <c r="I724" s="643"/>
      <c r="J724" s="667">
        <f>J725</f>
        <v>535</v>
      </c>
      <c r="K724" s="643"/>
      <c r="L724" s="140"/>
      <c r="N724" s="140"/>
      <c r="O724" s="140"/>
    </row>
    <row r="725" spans="1:15" s="124" customFormat="1" ht="31.5" x14ac:dyDescent="0.25">
      <c r="A725" s="537" t="s">
        <v>58</v>
      </c>
      <c r="B725" s="566" t="s">
        <v>16</v>
      </c>
      <c r="C725" s="368" t="s">
        <v>28</v>
      </c>
      <c r="D725" s="676" t="s">
        <v>529</v>
      </c>
      <c r="E725" s="368">
        <v>600</v>
      </c>
      <c r="F725" s="697">
        <f>F726</f>
        <v>535</v>
      </c>
      <c r="G725" s="643"/>
      <c r="H725" s="697">
        <f>H726</f>
        <v>535</v>
      </c>
      <c r="I725" s="643"/>
      <c r="J725" s="667">
        <f>J726</f>
        <v>535</v>
      </c>
      <c r="K725" s="643"/>
      <c r="L725" s="140"/>
      <c r="N725" s="140"/>
      <c r="O725" s="140"/>
    </row>
    <row r="726" spans="1:15" s="124" customFormat="1" x14ac:dyDescent="0.25">
      <c r="A726" s="537" t="s">
        <v>59</v>
      </c>
      <c r="B726" s="566" t="s">
        <v>16</v>
      </c>
      <c r="C726" s="368" t="s">
        <v>28</v>
      </c>
      <c r="D726" s="676" t="s">
        <v>529</v>
      </c>
      <c r="E726" s="368">
        <v>610</v>
      </c>
      <c r="F726" s="697">
        <f>'ведом. 2026-2028'!AD386</f>
        <v>535</v>
      </c>
      <c r="G726" s="643"/>
      <c r="H726" s="697">
        <f>'ведом. 2026-2028'!AE386</f>
        <v>535</v>
      </c>
      <c r="I726" s="643"/>
      <c r="J726" s="667">
        <f>'ведом. 2026-2028'!AF386</f>
        <v>535</v>
      </c>
      <c r="K726" s="643"/>
      <c r="L726" s="140"/>
      <c r="N726" s="140"/>
      <c r="O726" s="140"/>
    </row>
    <row r="727" spans="1:15" s="124" customFormat="1" ht="31.5" x14ac:dyDescent="0.25">
      <c r="A727" s="538" t="s">
        <v>340</v>
      </c>
      <c r="B727" s="566" t="s">
        <v>16</v>
      </c>
      <c r="C727" s="368" t="s">
        <v>28</v>
      </c>
      <c r="D727" s="676" t="s">
        <v>474</v>
      </c>
      <c r="E727" s="368"/>
      <c r="F727" s="697">
        <f>F728+F731</f>
        <v>105551</v>
      </c>
      <c r="G727" s="643"/>
      <c r="H727" s="697">
        <f>H728+H731</f>
        <v>106410</v>
      </c>
      <c r="I727" s="643"/>
      <c r="J727" s="667">
        <f>J728+J731</f>
        <v>106903</v>
      </c>
      <c r="K727" s="643"/>
      <c r="L727" s="140"/>
      <c r="N727" s="140"/>
      <c r="O727" s="140"/>
    </row>
    <row r="728" spans="1:15" s="160" customFormat="1" ht="47.25" x14ac:dyDescent="0.25">
      <c r="A728" s="559" t="str">
        <f>'ведом. 2026-2028'!X388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28" s="592" t="str">
        <f>'ведом. 2026-2028'!Z388</f>
        <v>08</v>
      </c>
      <c r="C728" s="593" t="str">
        <f>'ведом. 2026-2028'!AA388</f>
        <v>01</v>
      </c>
      <c r="D728" s="676" t="s">
        <v>475</v>
      </c>
      <c r="E728" s="593"/>
      <c r="F728" s="702">
        <f t="shared" ref="F728:J729" si="213">F729</f>
        <v>51720</v>
      </c>
      <c r="G728" s="649"/>
      <c r="H728" s="702">
        <f t="shared" si="213"/>
        <v>53205</v>
      </c>
      <c r="I728" s="649"/>
      <c r="J728" s="672">
        <f t="shared" si="213"/>
        <v>53451.5</v>
      </c>
      <c r="K728" s="649"/>
      <c r="L728" s="159"/>
      <c r="N728" s="159"/>
      <c r="O728" s="159"/>
    </row>
    <row r="729" spans="1:15" s="160" customFormat="1" ht="31.5" x14ac:dyDescent="0.25">
      <c r="A729" s="559" t="str">
        <f>'ведом. 2026-2028'!X389</f>
        <v>Предоставление субсидий бюджетным, автономным учреждениям и иным некоммерческим организациям</v>
      </c>
      <c r="B729" s="592" t="str">
        <f>'ведом. 2026-2028'!Z389</f>
        <v>08</v>
      </c>
      <c r="C729" s="593" t="str">
        <f>'ведом. 2026-2028'!AA389</f>
        <v>01</v>
      </c>
      <c r="D729" s="676" t="s">
        <v>475</v>
      </c>
      <c r="E729" s="593">
        <f>'ведом. 2026-2028'!AC389</f>
        <v>600</v>
      </c>
      <c r="F729" s="702">
        <f t="shared" si="213"/>
        <v>51720</v>
      </c>
      <c r="G729" s="649"/>
      <c r="H729" s="702">
        <f t="shared" si="213"/>
        <v>53205</v>
      </c>
      <c r="I729" s="649"/>
      <c r="J729" s="672">
        <f t="shared" si="213"/>
        <v>53451.5</v>
      </c>
      <c r="K729" s="649"/>
      <c r="L729" s="159"/>
      <c r="N729" s="159"/>
      <c r="O729" s="159"/>
    </row>
    <row r="730" spans="1:15" s="160" customFormat="1" x14ac:dyDescent="0.25">
      <c r="A730" s="559" t="str">
        <f>'ведом. 2026-2028'!X390</f>
        <v>Субсидии бюджетным учреждениям</v>
      </c>
      <c r="B730" s="592" t="str">
        <f>'ведом. 2026-2028'!Z390</f>
        <v>08</v>
      </c>
      <c r="C730" s="593" t="str">
        <f>'ведом. 2026-2028'!AA390</f>
        <v>01</v>
      </c>
      <c r="D730" s="676" t="s">
        <v>475</v>
      </c>
      <c r="E730" s="593">
        <f>'ведом. 2026-2028'!AC390</f>
        <v>610</v>
      </c>
      <c r="F730" s="702">
        <f>'ведом. 2026-2028'!AD390</f>
        <v>51720</v>
      </c>
      <c r="G730" s="649"/>
      <c r="H730" s="702">
        <f>'ведом. 2026-2028'!AE390</f>
        <v>53205</v>
      </c>
      <c r="I730" s="649"/>
      <c r="J730" s="672">
        <f>'ведом. 2026-2028'!AF390</f>
        <v>53451.5</v>
      </c>
      <c r="K730" s="649"/>
      <c r="L730" s="159"/>
      <c r="N730" s="159"/>
      <c r="O730" s="159"/>
    </row>
    <row r="731" spans="1:15" s="160" customFormat="1" ht="47.25" x14ac:dyDescent="0.25">
      <c r="A731" s="559" t="str">
        <f>'ведом. 2026-2028'!X391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31" s="592" t="str">
        <f>'ведом. 2026-2028'!Z391</f>
        <v>08</v>
      </c>
      <c r="C731" s="593" t="str">
        <f>'ведом. 2026-2028'!AA391</f>
        <v>01</v>
      </c>
      <c r="D731" s="676" t="s">
        <v>476</v>
      </c>
      <c r="E731" s="593"/>
      <c r="F731" s="702">
        <f>F732</f>
        <v>53831</v>
      </c>
      <c r="G731" s="649"/>
      <c r="H731" s="702">
        <f>H732</f>
        <v>53205</v>
      </c>
      <c r="I731" s="649"/>
      <c r="J731" s="672">
        <f>J732</f>
        <v>53451.5</v>
      </c>
      <c r="K731" s="649"/>
      <c r="L731" s="159"/>
      <c r="N731" s="159"/>
      <c r="O731" s="159"/>
    </row>
    <row r="732" spans="1:15" s="160" customFormat="1" ht="31.5" x14ac:dyDescent="0.25">
      <c r="A732" s="559" t="str">
        <f>'ведом. 2026-2028'!X392</f>
        <v>Предоставление субсидий бюджетным, автономным учреждениям и иным некоммерческим организациям</v>
      </c>
      <c r="B732" s="592" t="str">
        <f>'ведом. 2026-2028'!Z392</f>
        <v>08</v>
      </c>
      <c r="C732" s="593" t="str">
        <f>'ведом. 2026-2028'!AA392</f>
        <v>01</v>
      </c>
      <c r="D732" s="676" t="s">
        <v>476</v>
      </c>
      <c r="E732" s="593">
        <f>'ведом. 2026-2028'!AC392</f>
        <v>600</v>
      </c>
      <c r="F732" s="702">
        <f>F733</f>
        <v>53831</v>
      </c>
      <c r="G732" s="649"/>
      <c r="H732" s="702">
        <f>H733</f>
        <v>53205</v>
      </c>
      <c r="I732" s="649"/>
      <c r="J732" s="672">
        <f>J733</f>
        <v>53451.5</v>
      </c>
      <c r="K732" s="649"/>
      <c r="L732" s="159"/>
      <c r="N732" s="159"/>
      <c r="O732" s="159"/>
    </row>
    <row r="733" spans="1:15" s="160" customFormat="1" x14ac:dyDescent="0.25">
      <c r="A733" s="559" t="str">
        <f>'ведом. 2026-2028'!X393</f>
        <v>Субсидии бюджетным учреждениям</v>
      </c>
      <c r="B733" s="592" t="str">
        <f>'ведом. 2026-2028'!Z393</f>
        <v>08</v>
      </c>
      <c r="C733" s="593" t="str">
        <f>'ведом. 2026-2028'!AA393</f>
        <v>01</v>
      </c>
      <c r="D733" s="676" t="s">
        <v>476</v>
      </c>
      <c r="E733" s="593">
        <f>'ведом. 2026-2028'!AC393</f>
        <v>610</v>
      </c>
      <c r="F733" s="702">
        <f>'ведом. 2026-2028'!AD393</f>
        <v>53831</v>
      </c>
      <c r="G733" s="649"/>
      <c r="H733" s="702">
        <f>'ведом. 2026-2028'!AE393</f>
        <v>53205</v>
      </c>
      <c r="I733" s="649"/>
      <c r="J733" s="672">
        <f>'ведом. 2026-2028'!AF393</f>
        <v>53451.5</v>
      </c>
      <c r="K733" s="649"/>
      <c r="L733" s="159"/>
      <c r="N733" s="159"/>
      <c r="O733" s="159"/>
    </row>
    <row r="734" spans="1:15" s="361" customFormat="1" ht="31.5" x14ac:dyDescent="0.25">
      <c r="A734" s="337" t="s">
        <v>774</v>
      </c>
      <c r="B734" s="568" t="s">
        <v>16</v>
      </c>
      <c r="C734" s="317" t="s">
        <v>28</v>
      </c>
      <c r="D734" s="681" t="s">
        <v>772</v>
      </c>
      <c r="E734" s="317"/>
      <c r="F734" s="702">
        <f>F735</f>
        <v>4000</v>
      </c>
      <c r="G734" s="649"/>
      <c r="H734" s="702">
        <f t="shared" ref="H734:J736" si="214">H735</f>
        <v>0</v>
      </c>
      <c r="I734" s="649"/>
      <c r="J734" s="672">
        <f t="shared" si="214"/>
        <v>0</v>
      </c>
      <c r="K734" s="649"/>
      <c r="L734" s="360"/>
      <c r="N734" s="360"/>
      <c r="O734" s="360"/>
    </row>
    <row r="735" spans="1:15" s="361" customFormat="1" x14ac:dyDescent="0.25">
      <c r="A735" s="337" t="s">
        <v>718</v>
      </c>
      <c r="B735" s="568" t="s">
        <v>16</v>
      </c>
      <c r="C735" s="317" t="s">
        <v>28</v>
      </c>
      <c r="D735" s="681" t="s">
        <v>773</v>
      </c>
      <c r="E735" s="317"/>
      <c r="F735" s="702">
        <f>F736</f>
        <v>4000</v>
      </c>
      <c r="G735" s="649"/>
      <c r="H735" s="702">
        <f t="shared" si="214"/>
        <v>0</v>
      </c>
      <c r="I735" s="649"/>
      <c r="J735" s="672">
        <f t="shared" si="214"/>
        <v>0</v>
      </c>
      <c r="K735" s="649"/>
      <c r="L735" s="360"/>
      <c r="N735" s="360"/>
      <c r="O735" s="360"/>
    </row>
    <row r="736" spans="1:15" s="361" customFormat="1" ht="31.5" x14ac:dyDescent="0.25">
      <c r="A736" s="337" t="s">
        <v>58</v>
      </c>
      <c r="B736" s="568" t="s">
        <v>16</v>
      </c>
      <c r="C736" s="317" t="s">
        <v>28</v>
      </c>
      <c r="D736" s="681" t="s">
        <v>773</v>
      </c>
      <c r="E736" s="317">
        <v>600</v>
      </c>
      <c r="F736" s="702">
        <f>F737</f>
        <v>4000</v>
      </c>
      <c r="G736" s="649"/>
      <c r="H736" s="702">
        <f t="shared" si="214"/>
        <v>0</v>
      </c>
      <c r="I736" s="649"/>
      <c r="J736" s="672">
        <f t="shared" si="214"/>
        <v>0</v>
      </c>
      <c r="K736" s="649"/>
      <c r="L736" s="360"/>
      <c r="N736" s="360"/>
      <c r="O736" s="360"/>
    </row>
    <row r="737" spans="1:15" s="361" customFormat="1" x14ac:dyDescent="0.25">
      <c r="A737" s="337" t="s">
        <v>59</v>
      </c>
      <c r="B737" s="568" t="s">
        <v>16</v>
      </c>
      <c r="C737" s="317" t="s">
        <v>28</v>
      </c>
      <c r="D737" s="681" t="s">
        <v>773</v>
      </c>
      <c r="E737" s="317">
        <v>610</v>
      </c>
      <c r="F737" s="702">
        <f>'ведом. 2026-2028'!AD397</f>
        <v>4000</v>
      </c>
      <c r="G737" s="649"/>
      <c r="H737" s="702">
        <f>'ведом. 2026-2028'!AF397</f>
        <v>0</v>
      </c>
      <c r="I737" s="649"/>
      <c r="J737" s="672">
        <f>'ведом. 2026-2028'!AH397</f>
        <v>0</v>
      </c>
      <c r="K737" s="649"/>
      <c r="L737" s="360"/>
      <c r="N737" s="360"/>
      <c r="O737" s="360"/>
    </row>
    <row r="738" spans="1:15" s="160" customFormat="1" ht="31.5" x14ac:dyDescent="0.25">
      <c r="A738" s="366" t="s">
        <v>591</v>
      </c>
      <c r="B738" s="566" t="s">
        <v>16</v>
      </c>
      <c r="C738" s="368" t="s">
        <v>28</v>
      </c>
      <c r="D738" s="676" t="s">
        <v>592</v>
      </c>
      <c r="E738" s="368"/>
      <c r="F738" s="702">
        <f>F739</f>
        <v>345.5</v>
      </c>
      <c r="G738" s="649">
        <f t="shared" ref="G738:J740" si="215">G739</f>
        <v>345.5</v>
      </c>
      <c r="H738" s="702">
        <f t="shared" si="215"/>
        <v>0</v>
      </c>
      <c r="I738" s="649"/>
      <c r="J738" s="672">
        <f t="shared" si="215"/>
        <v>0</v>
      </c>
      <c r="K738" s="649"/>
      <c r="L738" s="159"/>
      <c r="N738" s="159"/>
      <c r="O738" s="159"/>
    </row>
    <row r="739" spans="1:15" s="160" customFormat="1" ht="35.25" customHeight="1" x14ac:dyDescent="0.25">
      <c r="A739" s="366" t="s">
        <v>735</v>
      </c>
      <c r="B739" s="566" t="s">
        <v>16</v>
      </c>
      <c r="C739" s="368" t="s">
        <v>28</v>
      </c>
      <c r="D739" s="676" t="s">
        <v>593</v>
      </c>
      <c r="E739" s="368"/>
      <c r="F739" s="702">
        <f>F740</f>
        <v>345.5</v>
      </c>
      <c r="G739" s="649">
        <f t="shared" si="215"/>
        <v>345.5</v>
      </c>
      <c r="H739" s="702">
        <f t="shared" si="215"/>
        <v>0</v>
      </c>
      <c r="I739" s="649"/>
      <c r="J739" s="672">
        <f t="shared" si="215"/>
        <v>0</v>
      </c>
      <c r="K739" s="649"/>
      <c r="L739" s="159"/>
      <c r="N739" s="159"/>
      <c r="O739" s="159"/>
    </row>
    <row r="740" spans="1:15" s="160" customFormat="1" ht="31.5" x14ac:dyDescent="0.25">
      <c r="A740" s="366" t="s">
        <v>58</v>
      </c>
      <c r="B740" s="566" t="s">
        <v>16</v>
      </c>
      <c r="C740" s="368" t="s">
        <v>28</v>
      </c>
      <c r="D740" s="676" t="s">
        <v>593</v>
      </c>
      <c r="E740" s="368">
        <v>600</v>
      </c>
      <c r="F740" s="702">
        <f>F741</f>
        <v>345.5</v>
      </c>
      <c r="G740" s="649">
        <f t="shared" si="215"/>
        <v>345.5</v>
      </c>
      <c r="H740" s="702">
        <f t="shared" si="215"/>
        <v>0</v>
      </c>
      <c r="I740" s="649"/>
      <c r="J740" s="672">
        <f t="shared" si="215"/>
        <v>0</v>
      </c>
      <c r="K740" s="649"/>
      <c r="L740" s="159"/>
      <c r="N740" s="159"/>
      <c r="O740" s="159"/>
    </row>
    <row r="741" spans="1:15" s="160" customFormat="1" x14ac:dyDescent="0.25">
      <c r="A741" s="366" t="s">
        <v>59</v>
      </c>
      <c r="B741" s="566" t="s">
        <v>16</v>
      </c>
      <c r="C741" s="368" t="s">
        <v>28</v>
      </c>
      <c r="D741" s="676" t="s">
        <v>593</v>
      </c>
      <c r="E741" s="368">
        <v>610</v>
      </c>
      <c r="F741" s="702">
        <f>'ведом. 2026-2028'!AD401</f>
        <v>345.5</v>
      </c>
      <c r="G741" s="649">
        <f>F741</f>
        <v>345.5</v>
      </c>
      <c r="H741" s="702">
        <f>'ведом. 2026-2028'!AE401</f>
        <v>0</v>
      </c>
      <c r="I741" s="649"/>
      <c r="J741" s="672">
        <f>'ведом. 2026-2028'!AF401</f>
        <v>0</v>
      </c>
      <c r="K741" s="649"/>
      <c r="L741" s="159"/>
      <c r="N741" s="159"/>
      <c r="O741" s="159"/>
    </row>
    <row r="742" spans="1:15" s="361" customFormat="1" x14ac:dyDescent="0.25">
      <c r="A742" s="432" t="s">
        <v>179</v>
      </c>
      <c r="B742" s="566" t="s">
        <v>16</v>
      </c>
      <c r="C742" s="368" t="s">
        <v>28</v>
      </c>
      <c r="D742" s="682" t="s">
        <v>109</v>
      </c>
      <c r="E742" s="331"/>
      <c r="F742" s="699">
        <f t="shared" ref="F742:F747" si="216">F743</f>
        <v>135</v>
      </c>
      <c r="G742" s="647"/>
      <c r="H742" s="699">
        <f t="shared" ref="H742:H747" si="217">H743</f>
        <v>45</v>
      </c>
      <c r="I742" s="647"/>
      <c r="J742" s="669">
        <f t="shared" ref="J742:J747" si="218">J743</f>
        <v>22.5</v>
      </c>
      <c r="K742" s="643"/>
      <c r="L742" s="360"/>
      <c r="N742" s="360"/>
      <c r="O742" s="360"/>
    </row>
    <row r="743" spans="1:15" s="361" customFormat="1" x14ac:dyDescent="0.25">
      <c r="A743" s="408" t="s">
        <v>182</v>
      </c>
      <c r="B743" s="566" t="s">
        <v>16</v>
      </c>
      <c r="C743" s="368" t="s">
        <v>28</v>
      </c>
      <c r="D743" s="681" t="s">
        <v>183</v>
      </c>
      <c r="E743" s="331"/>
      <c r="F743" s="699">
        <f t="shared" si="216"/>
        <v>135</v>
      </c>
      <c r="G743" s="647"/>
      <c r="H743" s="699">
        <f t="shared" si="217"/>
        <v>45</v>
      </c>
      <c r="I743" s="647"/>
      <c r="J743" s="669">
        <f t="shared" si="218"/>
        <v>22.5</v>
      </c>
      <c r="K743" s="643"/>
      <c r="L743" s="360"/>
      <c r="N743" s="360"/>
      <c r="O743" s="360"/>
    </row>
    <row r="744" spans="1:15" s="361" customFormat="1" ht="31.5" x14ac:dyDescent="0.25">
      <c r="A744" s="337" t="s">
        <v>511</v>
      </c>
      <c r="B744" s="566" t="s">
        <v>16</v>
      </c>
      <c r="C744" s="368" t="s">
        <v>28</v>
      </c>
      <c r="D744" s="682" t="s">
        <v>512</v>
      </c>
      <c r="E744" s="331"/>
      <c r="F744" s="699">
        <f t="shared" si="216"/>
        <v>135</v>
      </c>
      <c r="G744" s="647"/>
      <c r="H744" s="699">
        <f t="shared" si="217"/>
        <v>45</v>
      </c>
      <c r="I744" s="647"/>
      <c r="J744" s="669">
        <f t="shared" si="218"/>
        <v>22.5</v>
      </c>
      <c r="K744" s="643"/>
      <c r="L744" s="360"/>
      <c r="N744" s="360"/>
      <c r="O744" s="360"/>
    </row>
    <row r="745" spans="1:15" s="361" customFormat="1" ht="31.5" x14ac:dyDescent="0.25">
      <c r="A745" s="337" t="s">
        <v>511</v>
      </c>
      <c r="B745" s="566" t="s">
        <v>16</v>
      </c>
      <c r="C745" s="368" t="s">
        <v>28</v>
      </c>
      <c r="D745" s="682" t="s">
        <v>512</v>
      </c>
      <c r="E745" s="317"/>
      <c r="F745" s="699">
        <f t="shared" si="216"/>
        <v>135</v>
      </c>
      <c r="G745" s="647"/>
      <c r="H745" s="699">
        <f t="shared" si="217"/>
        <v>45</v>
      </c>
      <c r="I745" s="647"/>
      <c r="J745" s="669">
        <f t="shared" si="218"/>
        <v>22.5</v>
      </c>
      <c r="K745" s="643"/>
      <c r="L745" s="360"/>
      <c r="N745" s="360"/>
      <c r="O745" s="360"/>
    </row>
    <row r="746" spans="1:15" s="361" customFormat="1" ht="78.75" x14ac:dyDescent="0.25">
      <c r="A746" s="337" t="s">
        <v>390</v>
      </c>
      <c r="B746" s="566" t="s">
        <v>16</v>
      </c>
      <c r="C746" s="368" t="s">
        <v>28</v>
      </c>
      <c r="D746" s="681" t="s">
        <v>513</v>
      </c>
      <c r="E746" s="317"/>
      <c r="F746" s="699">
        <f t="shared" si="216"/>
        <v>135</v>
      </c>
      <c r="G746" s="647"/>
      <c r="H746" s="699">
        <f t="shared" si="217"/>
        <v>45</v>
      </c>
      <c r="I746" s="647"/>
      <c r="J746" s="669">
        <f t="shared" si="218"/>
        <v>22.5</v>
      </c>
      <c r="K746" s="643"/>
      <c r="L746" s="360"/>
      <c r="N746" s="360"/>
      <c r="O746" s="360"/>
    </row>
    <row r="747" spans="1:15" s="361" customFormat="1" ht="31.5" x14ac:dyDescent="0.25">
      <c r="A747" s="366" t="s">
        <v>58</v>
      </c>
      <c r="B747" s="566" t="s">
        <v>16</v>
      </c>
      <c r="C747" s="368" t="s">
        <v>28</v>
      </c>
      <c r="D747" s="681" t="s">
        <v>513</v>
      </c>
      <c r="E747" s="317">
        <v>600</v>
      </c>
      <c r="F747" s="699">
        <f t="shared" si="216"/>
        <v>135</v>
      </c>
      <c r="G747" s="647"/>
      <c r="H747" s="699">
        <f t="shared" si="217"/>
        <v>45</v>
      </c>
      <c r="I747" s="647"/>
      <c r="J747" s="669">
        <f t="shared" si="218"/>
        <v>22.5</v>
      </c>
      <c r="K747" s="643"/>
      <c r="L747" s="360"/>
      <c r="N747" s="360"/>
      <c r="O747" s="360"/>
    </row>
    <row r="748" spans="1:15" s="361" customFormat="1" x14ac:dyDescent="0.25">
      <c r="A748" s="366" t="s">
        <v>59</v>
      </c>
      <c r="B748" s="566" t="s">
        <v>16</v>
      </c>
      <c r="C748" s="368" t="s">
        <v>28</v>
      </c>
      <c r="D748" s="681" t="s">
        <v>513</v>
      </c>
      <c r="E748" s="317">
        <v>610</v>
      </c>
      <c r="F748" s="699">
        <f>'ведом. 2026-2028'!AD408</f>
        <v>135</v>
      </c>
      <c r="G748" s="647"/>
      <c r="H748" s="699">
        <f>'ведом. 2026-2028'!AE623+'ведом. 2026-2028'!AE408</f>
        <v>45</v>
      </c>
      <c r="I748" s="643"/>
      <c r="J748" s="667">
        <f>'ведом. 2026-2028'!AF408</f>
        <v>22.5</v>
      </c>
      <c r="K748" s="643"/>
      <c r="L748" s="360"/>
      <c r="N748" s="360"/>
      <c r="O748" s="360"/>
    </row>
    <row r="749" spans="1:15" s="361" customFormat="1" x14ac:dyDescent="0.25">
      <c r="A749" s="426" t="s">
        <v>234</v>
      </c>
      <c r="B749" s="566" t="s">
        <v>16</v>
      </c>
      <c r="C749" s="368" t="s">
        <v>28</v>
      </c>
      <c r="D749" s="676" t="s">
        <v>235</v>
      </c>
      <c r="E749" s="317"/>
      <c r="F749" s="702">
        <f t="shared" ref="F749:F754" si="219">F750</f>
        <v>18972</v>
      </c>
      <c r="G749" s="649"/>
      <c r="H749" s="702">
        <f t="shared" ref="H749:J754" si="220">H750</f>
        <v>20772.7</v>
      </c>
      <c r="I749" s="649"/>
      <c r="J749" s="672">
        <f t="shared" si="220"/>
        <v>22257.4</v>
      </c>
      <c r="K749" s="649"/>
      <c r="L749" s="360"/>
      <c r="N749" s="360"/>
      <c r="O749" s="360"/>
    </row>
    <row r="750" spans="1:15" s="361" customFormat="1" ht="31.5" x14ac:dyDescent="0.25">
      <c r="A750" s="427" t="s">
        <v>517</v>
      </c>
      <c r="B750" s="566" t="s">
        <v>16</v>
      </c>
      <c r="C750" s="368" t="s">
        <v>28</v>
      </c>
      <c r="D750" s="676" t="s">
        <v>236</v>
      </c>
      <c r="E750" s="317"/>
      <c r="F750" s="702">
        <f t="shared" si="219"/>
        <v>18972</v>
      </c>
      <c r="G750" s="649"/>
      <c r="H750" s="702">
        <f t="shared" si="220"/>
        <v>20772.7</v>
      </c>
      <c r="I750" s="649"/>
      <c r="J750" s="672">
        <f t="shared" si="220"/>
        <v>22257.4</v>
      </c>
      <c r="K750" s="649"/>
      <c r="L750" s="360"/>
      <c r="N750" s="360"/>
      <c r="O750" s="360"/>
    </row>
    <row r="751" spans="1:15" s="361" customFormat="1" ht="31.5" x14ac:dyDescent="0.25">
      <c r="A751" s="428" t="s">
        <v>518</v>
      </c>
      <c r="B751" s="566" t="s">
        <v>16</v>
      </c>
      <c r="C751" s="368" t="s">
        <v>28</v>
      </c>
      <c r="D751" s="676" t="s">
        <v>237</v>
      </c>
      <c r="E751" s="317"/>
      <c r="F751" s="702">
        <f t="shared" si="219"/>
        <v>18972</v>
      </c>
      <c r="G751" s="649"/>
      <c r="H751" s="702">
        <f t="shared" si="220"/>
        <v>20772.7</v>
      </c>
      <c r="I751" s="649"/>
      <c r="J751" s="672">
        <f t="shared" si="220"/>
        <v>22257.4</v>
      </c>
      <c r="K751" s="649"/>
      <c r="L751" s="360"/>
      <c r="N751" s="360"/>
      <c r="O751" s="360"/>
    </row>
    <row r="752" spans="1:15" s="361" customFormat="1" x14ac:dyDescent="0.25">
      <c r="A752" s="428" t="s">
        <v>588</v>
      </c>
      <c r="B752" s="566" t="s">
        <v>16</v>
      </c>
      <c r="C752" s="368" t="s">
        <v>28</v>
      </c>
      <c r="D752" s="676" t="s">
        <v>589</v>
      </c>
      <c r="E752" s="317"/>
      <c r="F752" s="702">
        <f t="shared" si="219"/>
        <v>18972</v>
      </c>
      <c r="G752" s="649"/>
      <c r="H752" s="702">
        <f t="shared" si="220"/>
        <v>20772.7</v>
      </c>
      <c r="I752" s="649"/>
      <c r="J752" s="672">
        <f t="shared" si="220"/>
        <v>22257.4</v>
      </c>
      <c r="K752" s="649"/>
      <c r="L752" s="360"/>
      <c r="N752" s="360"/>
      <c r="O752" s="360"/>
    </row>
    <row r="753" spans="1:15" s="361" customFormat="1" x14ac:dyDescent="0.25">
      <c r="A753" s="428" t="s">
        <v>660</v>
      </c>
      <c r="B753" s="566" t="s">
        <v>16</v>
      </c>
      <c r="C753" s="368" t="s">
        <v>28</v>
      </c>
      <c r="D753" s="676" t="s">
        <v>631</v>
      </c>
      <c r="E753" s="368"/>
      <c r="F753" s="702">
        <f t="shared" si="219"/>
        <v>18972</v>
      </c>
      <c r="G753" s="649"/>
      <c r="H753" s="702">
        <f t="shared" si="220"/>
        <v>20772.7</v>
      </c>
      <c r="I753" s="649"/>
      <c r="J753" s="672">
        <f t="shared" si="220"/>
        <v>22257.4</v>
      </c>
      <c r="K753" s="649"/>
      <c r="L753" s="360"/>
      <c r="N753" s="360"/>
      <c r="O753" s="360"/>
    </row>
    <row r="754" spans="1:15" s="361" customFormat="1" ht="31.5" x14ac:dyDescent="0.25">
      <c r="A754" s="366" t="s">
        <v>58</v>
      </c>
      <c r="B754" s="566" t="s">
        <v>16</v>
      </c>
      <c r="C754" s="368" t="s">
        <v>28</v>
      </c>
      <c r="D754" s="676" t="s">
        <v>631</v>
      </c>
      <c r="E754" s="368">
        <v>600</v>
      </c>
      <c r="F754" s="702">
        <f t="shared" si="219"/>
        <v>18972</v>
      </c>
      <c r="G754" s="649"/>
      <c r="H754" s="702">
        <f t="shared" si="220"/>
        <v>20772.7</v>
      </c>
      <c r="I754" s="649"/>
      <c r="J754" s="672">
        <f t="shared" si="220"/>
        <v>22257.4</v>
      </c>
      <c r="K754" s="649"/>
      <c r="L754" s="360"/>
      <c r="N754" s="360"/>
      <c r="O754" s="360"/>
    </row>
    <row r="755" spans="1:15" s="361" customFormat="1" x14ac:dyDescent="0.25">
      <c r="A755" s="366" t="s">
        <v>59</v>
      </c>
      <c r="B755" s="566" t="s">
        <v>16</v>
      </c>
      <c r="C755" s="368" t="s">
        <v>28</v>
      </c>
      <c r="D755" s="676" t="s">
        <v>631</v>
      </c>
      <c r="E755" s="368">
        <v>610</v>
      </c>
      <c r="F755" s="702">
        <f>'ведом. 2026-2028'!AD415</f>
        <v>18972</v>
      </c>
      <c r="G755" s="649"/>
      <c r="H755" s="702">
        <f>'ведом. 2026-2028'!AE415</f>
        <v>20772.7</v>
      </c>
      <c r="I755" s="649"/>
      <c r="J755" s="672">
        <f>'ведом. 2026-2028'!AF415</f>
        <v>22257.4</v>
      </c>
      <c r="K755" s="649"/>
      <c r="L755" s="360"/>
      <c r="N755" s="360"/>
      <c r="O755" s="360"/>
    </row>
    <row r="756" spans="1:15" s="361" customFormat="1" x14ac:dyDescent="0.25">
      <c r="A756" s="407" t="s">
        <v>700</v>
      </c>
      <c r="B756" s="568" t="s">
        <v>16</v>
      </c>
      <c r="C756" s="317" t="s">
        <v>28</v>
      </c>
      <c r="D756" s="681" t="s">
        <v>695</v>
      </c>
      <c r="E756" s="368"/>
      <c r="F756" s="702">
        <f>F757</f>
        <v>6855.8</v>
      </c>
      <c r="G756" s="649"/>
      <c r="H756" s="702">
        <f t="shared" ref="H756:J760" si="221">H757</f>
        <v>7513.1</v>
      </c>
      <c r="I756" s="649"/>
      <c r="J756" s="672">
        <f t="shared" si="221"/>
        <v>8064.9</v>
      </c>
      <c r="K756" s="649"/>
      <c r="L756" s="360"/>
      <c r="N756" s="360"/>
      <c r="O756" s="360"/>
    </row>
    <row r="757" spans="1:15" s="361" customFormat="1" ht="31.5" x14ac:dyDescent="0.25">
      <c r="A757" s="337" t="s">
        <v>517</v>
      </c>
      <c r="B757" s="566" t="s">
        <v>16</v>
      </c>
      <c r="C757" s="368" t="s">
        <v>28</v>
      </c>
      <c r="D757" s="681" t="s">
        <v>696</v>
      </c>
      <c r="E757" s="368"/>
      <c r="F757" s="702">
        <f>F758</f>
        <v>6855.8</v>
      </c>
      <c r="G757" s="649"/>
      <c r="H757" s="702">
        <f t="shared" si="221"/>
        <v>7513.1</v>
      </c>
      <c r="I757" s="649"/>
      <c r="J757" s="672">
        <f t="shared" si="221"/>
        <v>8064.9</v>
      </c>
      <c r="K757" s="649"/>
      <c r="L757" s="360"/>
      <c r="N757" s="360"/>
      <c r="O757" s="360"/>
    </row>
    <row r="758" spans="1:15" s="361" customFormat="1" ht="31.5" x14ac:dyDescent="0.25">
      <c r="A758" s="337" t="s">
        <v>699</v>
      </c>
      <c r="B758" s="566" t="s">
        <v>16</v>
      </c>
      <c r="C758" s="368" t="s">
        <v>28</v>
      </c>
      <c r="D758" s="681" t="s">
        <v>697</v>
      </c>
      <c r="E758" s="368"/>
      <c r="F758" s="702">
        <f>F759</f>
        <v>6855.8</v>
      </c>
      <c r="G758" s="649"/>
      <c r="H758" s="702">
        <f t="shared" si="221"/>
        <v>7513.1</v>
      </c>
      <c r="I758" s="649"/>
      <c r="J758" s="672">
        <f t="shared" si="221"/>
        <v>8064.9</v>
      </c>
      <c r="K758" s="649"/>
      <c r="L758" s="360"/>
      <c r="N758" s="360"/>
      <c r="O758" s="360"/>
    </row>
    <row r="759" spans="1:15" s="361" customFormat="1" x14ac:dyDescent="0.25">
      <c r="A759" s="563" t="s">
        <v>588</v>
      </c>
      <c r="B759" s="566" t="s">
        <v>16</v>
      </c>
      <c r="C759" s="368" t="s">
        <v>28</v>
      </c>
      <c r="D759" s="681" t="s">
        <v>705</v>
      </c>
      <c r="E759" s="368"/>
      <c r="F759" s="702">
        <f>F760</f>
        <v>6855.8</v>
      </c>
      <c r="G759" s="649"/>
      <c r="H759" s="702">
        <f t="shared" si="221"/>
        <v>7513.1</v>
      </c>
      <c r="I759" s="649"/>
      <c r="J759" s="672">
        <f t="shared" si="221"/>
        <v>8064.9</v>
      </c>
      <c r="K759" s="649"/>
      <c r="L759" s="360"/>
      <c r="N759" s="360"/>
      <c r="O759" s="360"/>
    </row>
    <row r="760" spans="1:15" s="361" customFormat="1" ht="31.5" x14ac:dyDescent="0.25">
      <c r="A760" s="366" t="s">
        <v>58</v>
      </c>
      <c r="B760" s="566" t="s">
        <v>16</v>
      </c>
      <c r="C760" s="368" t="s">
        <v>28</v>
      </c>
      <c r="D760" s="681" t="s">
        <v>705</v>
      </c>
      <c r="E760" s="368">
        <v>600</v>
      </c>
      <c r="F760" s="702">
        <f>F761</f>
        <v>6855.8</v>
      </c>
      <c r="G760" s="649"/>
      <c r="H760" s="702">
        <f t="shared" si="221"/>
        <v>7513.1</v>
      </c>
      <c r="I760" s="649"/>
      <c r="J760" s="672">
        <f t="shared" si="221"/>
        <v>8064.9</v>
      </c>
      <c r="K760" s="649"/>
      <c r="L760" s="360"/>
      <c r="N760" s="360"/>
      <c r="O760" s="360"/>
    </row>
    <row r="761" spans="1:15" s="361" customFormat="1" x14ac:dyDescent="0.25">
      <c r="A761" s="366" t="s">
        <v>59</v>
      </c>
      <c r="B761" s="566" t="s">
        <v>16</v>
      </c>
      <c r="C761" s="368" t="s">
        <v>28</v>
      </c>
      <c r="D761" s="681" t="s">
        <v>705</v>
      </c>
      <c r="E761" s="368">
        <v>610</v>
      </c>
      <c r="F761" s="702">
        <f>'ведом. 2026-2028'!AD421</f>
        <v>6855.8</v>
      </c>
      <c r="G761" s="649"/>
      <c r="H761" s="702">
        <f>'ведом. 2026-2028'!AE421</f>
        <v>7513.1</v>
      </c>
      <c r="I761" s="649"/>
      <c r="J761" s="672">
        <f>'ведом. 2026-2028'!AF421</f>
        <v>8064.9</v>
      </c>
      <c r="K761" s="649"/>
      <c r="L761" s="360"/>
      <c r="N761" s="360"/>
      <c r="O761" s="360"/>
    </row>
    <row r="762" spans="1:15" s="124" customFormat="1" x14ac:dyDescent="0.25">
      <c r="A762" s="557" t="s">
        <v>91</v>
      </c>
      <c r="B762" s="572" t="s">
        <v>35</v>
      </c>
      <c r="C762" s="573"/>
      <c r="D762" s="685"/>
      <c r="E762" s="573"/>
      <c r="F762" s="698">
        <f t="shared" ref="F762:K762" si="222">F763+F781+F798+F770</f>
        <v>50036.1</v>
      </c>
      <c r="G762" s="644">
        <f t="shared" si="222"/>
        <v>31345.4</v>
      </c>
      <c r="H762" s="698">
        <f t="shared" si="222"/>
        <v>59797.899999999994</v>
      </c>
      <c r="I762" s="644">
        <f t="shared" si="222"/>
        <v>37475.5</v>
      </c>
      <c r="J762" s="668">
        <f t="shared" si="222"/>
        <v>59546.6</v>
      </c>
      <c r="K762" s="644">
        <f t="shared" si="222"/>
        <v>37504.400000000001</v>
      </c>
      <c r="L762" s="140"/>
      <c r="N762" s="140"/>
      <c r="O762" s="140"/>
    </row>
    <row r="763" spans="1:15" s="124" customFormat="1" x14ac:dyDescent="0.25">
      <c r="A763" s="537" t="s">
        <v>53</v>
      </c>
      <c r="B763" s="566">
        <v>10</v>
      </c>
      <c r="C763" s="368" t="s">
        <v>28</v>
      </c>
      <c r="D763" s="435"/>
      <c r="E763" s="158"/>
      <c r="F763" s="697">
        <f>F764</f>
        <v>9097.1999999999989</v>
      </c>
      <c r="G763" s="643"/>
      <c r="H763" s="697">
        <f>H764</f>
        <v>9097.2000000000007</v>
      </c>
      <c r="I763" s="643"/>
      <c r="J763" s="667">
        <f>J764</f>
        <v>9097.1999999999989</v>
      </c>
      <c r="K763" s="643"/>
      <c r="L763" s="140"/>
      <c r="N763" s="140"/>
      <c r="O763" s="140"/>
    </row>
    <row r="764" spans="1:15" s="124" customFormat="1" x14ac:dyDescent="0.25">
      <c r="A764" s="432" t="s">
        <v>284</v>
      </c>
      <c r="B764" s="566">
        <v>10</v>
      </c>
      <c r="C764" s="368" t="s">
        <v>28</v>
      </c>
      <c r="D764" s="676" t="s">
        <v>106</v>
      </c>
      <c r="E764" s="158"/>
      <c r="F764" s="697">
        <f>F766</f>
        <v>9097.1999999999989</v>
      </c>
      <c r="G764" s="643"/>
      <c r="H764" s="697">
        <f>H766</f>
        <v>9097.2000000000007</v>
      </c>
      <c r="I764" s="643"/>
      <c r="J764" s="667">
        <f>J766</f>
        <v>9097.1999999999989</v>
      </c>
      <c r="K764" s="643"/>
      <c r="L764" s="140"/>
      <c r="N764" s="140"/>
      <c r="O764" s="140"/>
    </row>
    <row r="765" spans="1:15" s="153" customFormat="1" x14ac:dyDescent="0.25">
      <c r="A765" s="427" t="s">
        <v>285</v>
      </c>
      <c r="B765" s="566">
        <v>10</v>
      </c>
      <c r="C765" s="368" t="s">
        <v>28</v>
      </c>
      <c r="D765" s="676" t="s">
        <v>115</v>
      </c>
      <c r="E765" s="158"/>
      <c r="F765" s="697">
        <f>F766</f>
        <v>9097.1999999999989</v>
      </c>
      <c r="G765" s="643"/>
      <c r="H765" s="697">
        <f>H766</f>
        <v>9097.2000000000007</v>
      </c>
      <c r="I765" s="643"/>
      <c r="J765" s="667">
        <f>J766</f>
        <v>9097.1999999999989</v>
      </c>
      <c r="K765" s="643"/>
      <c r="L765" s="140"/>
      <c r="N765" s="140"/>
      <c r="O765" s="140"/>
    </row>
    <row r="766" spans="1:15" s="124" customFormat="1" ht="31.5" x14ac:dyDescent="0.25">
      <c r="A766" s="426" t="s">
        <v>446</v>
      </c>
      <c r="B766" s="566">
        <v>10</v>
      </c>
      <c r="C766" s="368" t="s">
        <v>28</v>
      </c>
      <c r="D766" s="676" t="s">
        <v>445</v>
      </c>
      <c r="E766" s="158"/>
      <c r="F766" s="697">
        <f>F769</f>
        <v>9097.1999999999989</v>
      </c>
      <c r="G766" s="643"/>
      <c r="H766" s="697">
        <f>H769</f>
        <v>9097.2000000000007</v>
      </c>
      <c r="I766" s="643"/>
      <c r="J766" s="667">
        <f>J769</f>
        <v>9097.1999999999989</v>
      </c>
      <c r="K766" s="643"/>
      <c r="L766" s="140"/>
      <c r="N766" s="140"/>
      <c r="O766" s="140"/>
    </row>
    <row r="767" spans="1:15" s="124" customFormat="1" ht="31.5" x14ac:dyDescent="0.25">
      <c r="A767" s="428" t="s">
        <v>287</v>
      </c>
      <c r="B767" s="566">
        <v>10</v>
      </c>
      <c r="C767" s="368" t="s">
        <v>28</v>
      </c>
      <c r="D767" s="676" t="s">
        <v>444</v>
      </c>
      <c r="E767" s="158"/>
      <c r="F767" s="697">
        <f>F768</f>
        <v>9097.1999999999989</v>
      </c>
      <c r="G767" s="643"/>
      <c r="H767" s="697">
        <f>H768</f>
        <v>9097.2000000000007</v>
      </c>
      <c r="I767" s="643"/>
      <c r="J767" s="667">
        <f>J768</f>
        <v>9097.1999999999989</v>
      </c>
      <c r="K767" s="643"/>
      <c r="L767" s="140"/>
      <c r="N767" s="140"/>
      <c r="O767" s="140"/>
    </row>
    <row r="768" spans="1:15" s="124" customFormat="1" x14ac:dyDescent="0.25">
      <c r="A768" s="537" t="s">
        <v>94</v>
      </c>
      <c r="B768" s="566">
        <v>10</v>
      </c>
      <c r="C768" s="368" t="s">
        <v>28</v>
      </c>
      <c r="D768" s="676" t="s">
        <v>444</v>
      </c>
      <c r="E768" s="368">
        <v>300</v>
      </c>
      <c r="F768" s="697">
        <f>F769</f>
        <v>9097.1999999999989</v>
      </c>
      <c r="G768" s="643"/>
      <c r="H768" s="697">
        <f>H769</f>
        <v>9097.2000000000007</v>
      </c>
      <c r="I768" s="643"/>
      <c r="J768" s="667">
        <f>J769</f>
        <v>9097.1999999999989</v>
      </c>
      <c r="K768" s="643"/>
      <c r="L768" s="140"/>
      <c r="N768" s="140"/>
      <c r="O768" s="140"/>
    </row>
    <row r="769" spans="1:15" s="124" customFormat="1" x14ac:dyDescent="0.25">
      <c r="A769" s="537" t="s">
        <v>39</v>
      </c>
      <c r="B769" s="566">
        <v>10</v>
      </c>
      <c r="C769" s="368" t="s">
        <v>28</v>
      </c>
      <c r="D769" s="676" t="s">
        <v>444</v>
      </c>
      <c r="E769" s="368">
        <v>320</v>
      </c>
      <c r="F769" s="697">
        <f>'ведом. 2026-2028'!AD429+'ведом. 2026-2028'!AD505+'ведом. 2026-2028'!AD539+'ведом. 2026-2028'!AD581+'ведом. 2026-2028'!AD719+'ведом. 2026-2028'!AD907+'ведом. 2026-2028'!AD960</f>
        <v>9097.1999999999989</v>
      </c>
      <c r="G769" s="643"/>
      <c r="H769" s="697">
        <f>'ведом. 2026-2028'!AE960+'ведом. 2026-2028'!AE907+'ведом. 2026-2028'!AE719+'ведом. 2026-2028'!AE581+'ведом. 2026-2028'!AE539+'ведом. 2026-2028'!AE505+'ведом. 2026-2028'!AE429</f>
        <v>9097.2000000000007</v>
      </c>
      <c r="I769" s="643"/>
      <c r="J769" s="667">
        <f>'ведом. 2026-2028'!AF429+'ведом. 2026-2028'!AF505+'ведом. 2026-2028'!AF539+'ведом. 2026-2028'!AF581+'ведом. 2026-2028'!AF719+'ведом. 2026-2028'!AF907+'ведом. 2026-2028'!AF960</f>
        <v>9097.1999999999989</v>
      </c>
      <c r="K769" s="643"/>
      <c r="L769" s="140"/>
      <c r="N769" s="140"/>
      <c r="O769" s="140"/>
    </row>
    <row r="770" spans="1:15" s="153" customFormat="1" x14ac:dyDescent="0.25">
      <c r="A770" s="366" t="s">
        <v>56</v>
      </c>
      <c r="B770" s="566">
        <v>10</v>
      </c>
      <c r="C770" s="368" t="s">
        <v>7</v>
      </c>
      <c r="D770" s="676"/>
      <c r="E770" s="368"/>
      <c r="F770" s="697">
        <f>F772+F777</f>
        <v>349</v>
      </c>
      <c r="G770" s="643"/>
      <c r="H770" s="697">
        <f t="shared" ref="H770:K770" si="223">H772+H777</f>
        <v>3611</v>
      </c>
      <c r="I770" s="643">
        <f t="shared" si="223"/>
        <v>3262</v>
      </c>
      <c r="J770" s="667">
        <f t="shared" si="223"/>
        <v>4198</v>
      </c>
      <c r="K770" s="643">
        <f t="shared" si="223"/>
        <v>3849</v>
      </c>
      <c r="L770" s="140"/>
      <c r="N770" s="140"/>
      <c r="O770" s="140"/>
    </row>
    <row r="771" spans="1:15" s="371" customFormat="1" x14ac:dyDescent="0.25">
      <c r="A771" s="408" t="s">
        <v>174</v>
      </c>
      <c r="B771" s="568">
        <v>10</v>
      </c>
      <c r="C771" s="317" t="s">
        <v>7</v>
      </c>
      <c r="D771" s="681" t="s">
        <v>113</v>
      </c>
      <c r="E771" s="368"/>
      <c r="F771" s="697">
        <f>F772</f>
        <v>0</v>
      </c>
      <c r="G771" s="643"/>
      <c r="H771" s="697">
        <f t="shared" ref="H771:K771" si="224">H772</f>
        <v>3262</v>
      </c>
      <c r="I771" s="643">
        <f t="shared" si="224"/>
        <v>3262</v>
      </c>
      <c r="J771" s="667">
        <f t="shared" si="224"/>
        <v>3849</v>
      </c>
      <c r="K771" s="643">
        <f t="shared" si="224"/>
        <v>3849</v>
      </c>
      <c r="L771" s="373"/>
      <c r="N771" s="373"/>
      <c r="O771" s="373"/>
    </row>
    <row r="772" spans="1:15" s="371" customFormat="1" ht="31.5" x14ac:dyDescent="0.25">
      <c r="A772" s="337" t="s">
        <v>614</v>
      </c>
      <c r="B772" s="568">
        <v>10</v>
      </c>
      <c r="C772" s="317" t="s">
        <v>7</v>
      </c>
      <c r="D772" s="681" t="s">
        <v>615</v>
      </c>
      <c r="E772" s="317"/>
      <c r="F772" s="697">
        <f>F773</f>
        <v>0</v>
      </c>
      <c r="G772" s="643"/>
      <c r="H772" s="697">
        <f t="shared" ref="H772:K775" si="225">H773</f>
        <v>3262</v>
      </c>
      <c r="I772" s="643">
        <f t="shared" si="225"/>
        <v>3262</v>
      </c>
      <c r="J772" s="667">
        <f t="shared" si="225"/>
        <v>3849</v>
      </c>
      <c r="K772" s="643">
        <f t="shared" si="225"/>
        <v>3849</v>
      </c>
      <c r="L772" s="373"/>
      <c r="N772" s="373"/>
      <c r="O772" s="373"/>
    </row>
    <row r="773" spans="1:15" s="371" customFormat="1" ht="47.25" x14ac:dyDescent="0.25">
      <c r="A773" s="337" t="s">
        <v>617</v>
      </c>
      <c r="B773" s="568">
        <v>10</v>
      </c>
      <c r="C773" s="317" t="s">
        <v>7</v>
      </c>
      <c r="D773" s="681" t="s">
        <v>616</v>
      </c>
      <c r="E773" s="317"/>
      <c r="F773" s="697">
        <f>F774</f>
        <v>0</v>
      </c>
      <c r="G773" s="643"/>
      <c r="H773" s="697">
        <f t="shared" si="225"/>
        <v>3262</v>
      </c>
      <c r="I773" s="643">
        <f t="shared" si="225"/>
        <v>3262</v>
      </c>
      <c r="J773" s="667">
        <f t="shared" si="225"/>
        <v>3849</v>
      </c>
      <c r="K773" s="643">
        <f t="shared" si="225"/>
        <v>3849</v>
      </c>
      <c r="L773" s="373"/>
      <c r="N773" s="373"/>
      <c r="O773" s="373"/>
    </row>
    <row r="774" spans="1:15" s="371" customFormat="1" ht="47.25" x14ac:dyDescent="0.25">
      <c r="A774" s="337" t="s">
        <v>619</v>
      </c>
      <c r="B774" s="568">
        <v>10</v>
      </c>
      <c r="C774" s="317" t="s">
        <v>7</v>
      </c>
      <c r="D774" s="681" t="s">
        <v>618</v>
      </c>
      <c r="E774" s="317"/>
      <c r="F774" s="697">
        <f>F775</f>
        <v>0</v>
      </c>
      <c r="G774" s="643"/>
      <c r="H774" s="697">
        <f t="shared" si="225"/>
        <v>3262</v>
      </c>
      <c r="I774" s="643">
        <f t="shared" si="225"/>
        <v>3262</v>
      </c>
      <c r="J774" s="667">
        <f t="shared" si="225"/>
        <v>3849</v>
      </c>
      <c r="K774" s="643">
        <f t="shared" si="225"/>
        <v>3849</v>
      </c>
      <c r="L774" s="373"/>
      <c r="N774" s="373"/>
      <c r="O774" s="373"/>
    </row>
    <row r="775" spans="1:15" s="371" customFormat="1" x14ac:dyDescent="0.25">
      <c r="A775" s="337" t="s">
        <v>94</v>
      </c>
      <c r="B775" s="568">
        <v>10</v>
      </c>
      <c r="C775" s="317" t="s">
        <v>7</v>
      </c>
      <c r="D775" s="681" t="s">
        <v>618</v>
      </c>
      <c r="E775" s="317">
        <v>300</v>
      </c>
      <c r="F775" s="697">
        <f>F776</f>
        <v>0</v>
      </c>
      <c r="G775" s="643"/>
      <c r="H775" s="697">
        <f t="shared" si="225"/>
        <v>3262</v>
      </c>
      <c r="I775" s="643">
        <f t="shared" si="225"/>
        <v>3262</v>
      </c>
      <c r="J775" s="667">
        <f t="shared" si="225"/>
        <v>3849</v>
      </c>
      <c r="K775" s="643">
        <f t="shared" si="225"/>
        <v>3849</v>
      </c>
      <c r="L775" s="373"/>
      <c r="N775" s="373"/>
      <c r="O775" s="373"/>
    </row>
    <row r="776" spans="1:15" s="371" customFormat="1" x14ac:dyDescent="0.25">
      <c r="A776" s="337" t="s">
        <v>39</v>
      </c>
      <c r="B776" s="568">
        <v>10</v>
      </c>
      <c r="C776" s="317" t="s">
        <v>7</v>
      </c>
      <c r="D776" s="681" t="s">
        <v>618</v>
      </c>
      <c r="E776" s="317">
        <v>320</v>
      </c>
      <c r="F776" s="697">
        <f>'ведом. 2026-2028'!AD914</f>
        <v>0</v>
      </c>
      <c r="G776" s="643"/>
      <c r="H776" s="697">
        <f>'ведом. 2026-2028'!AE914</f>
        <v>3262</v>
      </c>
      <c r="I776" s="643">
        <v>3262</v>
      </c>
      <c r="J776" s="667">
        <f>'ведом. 2026-2028'!AF914</f>
        <v>3849</v>
      </c>
      <c r="K776" s="643">
        <v>3849</v>
      </c>
      <c r="L776" s="373"/>
      <c r="N776" s="373"/>
      <c r="O776" s="373"/>
    </row>
    <row r="777" spans="1:15" s="153" customFormat="1" x14ac:dyDescent="0.25">
      <c r="A777" s="366" t="s">
        <v>321</v>
      </c>
      <c r="B777" s="566">
        <v>10</v>
      </c>
      <c r="C777" s="368" t="s">
        <v>7</v>
      </c>
      <c r="D777" s="684" t="s">
        <v>134</v>
      </c>
      <c r="E777" s="575"/>
      <c r="F777" s="697">
        <f>F778</f>
        <v>349</v>
      </c>
      <c r="G777" s="643"/>
      <c r="H777" s="697">
        <f t="shared" ref="H777:J779" si="226">H778</f>
        <v>349</v>
      </c>
      <c r="I777" s="643"/>
      <c r="J777" s="667">
        <f t="shared" si="226"/>
        <v>349</v>
      </c>
      <c r="K777" s="643"/>
      <c r="L777" s="140"/>
      <c r="N777" s="140"/>
      <c r="O777" s="140"/>
    </row>
    <row r="778" spans="1:15" s="153" customFormat="1" x14ac:dyDescent="0.25">
      <c r="A778" s="542" t="s">
        <v>573</v>
      </c>
      <c r="B778" s="566">
        <v>10</v>
      </c>
      <c r="C778" s="368" t="s">
        <v>7</v>
      </c>
      <c r="D778" s="676" t="s">
        <v>572</v>
      </c>
      <c r="E778" s="575"/>
      <c r="F778" s="697">
        <f>F779</f>
        <v>349</v>
      </c>
      <c r="G778" s="643"/>
      <c r="H778" s="697">
        <f t="shared" si="226"/>
        <v>349</v>
      </c>
      <c r="I778" s="643"/>
      <c r="J778" s="667">
        <f t="shared" si="226"/>
        <v>349</v>
      </c>
      <c r="K778" s="643"/>
      <c r="L778" s="140"/>
      <c r="N778" s="140"/>
      <c r="O778" s="140"/>
    </row>
    <row r="779" spans="1:15" s="153" customFormat="1" x14ac:dyDescent="0.25">
      <c r="A779" s="366" t="s">
        <v>94</v>
      </c>
      <c r="B779" s="566">
        <v>10</v>
      </c>
      <c r="C779" s="368" t="s">
        <v>7</v>
      </c>
      <c r="D779" s="676" t="s">
        <v>572</v>
      </c>
      <c r="E779" s="368">
        <v>300</v>
      </c>
      <c r="F779" s="697">
        <f>F780</f>
        <v>349</v>
      </c>
      <c r="G779" s="643"/>
      <c r="H779" s="697">
        <f t="shared" si="226"/>
        <v>349</v>
      </c>
      <c r="I779" s="643"/>
      <c r="J779" s="667">
        <f t="shared" si="226"/>
        <v>349</v>
      </c>
      <c r="K779" s="643"/>
      <c r="L779" s="140"/>
      <c r="N779" s="140"/>
      <c r="O779" s="140"/>
    </row>
    <row r="780" spans="1:15" s="153" customFormat="1" x14ac:dyDescent="0.25">
      <c r="A780" s="537" t="s">
        <v>128</v>
      </c>
      <c r="B780" s="566">
        <v>10</v>
      </c>
      <c r="C780" s="368" t="s">
        <v>7</v>
      </c>
      <c r="D780" s="676" t="s">
        <v>572</v>
      </c>
      <c r="E780" s="368">
        <v>310</v>
      </c>
      <c r="F780" s="697">
        <f>'ведом. 2026-2028'!AD434</f>
        <v>349</v>
      </c>
      <c r="G780" s="643"/>
      <c r="H780" s="697">
        <f>'ведом. 2026-2028'!AE434</f>
        <v>349</v>
      </c>
      <c r="I780" s="643"/>
      <c r="J780" s="667">
        <f>'ведом. 2026-2028'!AF434</f>
        <v>349</v>
      </c>
      <c r="K780" s="643"/>
      <c r="L780" s="140"/>
      <c r="N780" s="140"/>
      <c r="O780" s="140"/>
    </row>
    <row r="781" spans="1:15" s="124" customFormat="1" x14ac:dyDescent="0.25">
      <c r="A781" s="537" t="s">
        <v>30</v>
      </c>
      <c r="B781" s="566">
        <v>10</v>
      </c>
      <c r="C781" s="368" t="s">
        <v>47</v>
      </c>
      <c r="D781" s="435"/>
      <c r="E781" s="368"/>
      <c r="F781" s="697">
        <f t="shared" ref="F781:K781" si="227">F782+F792</f>
        <v>40449.9</v>
      </c>
      <c r="G781" s="643">
        <f t="shared" si="227"/>
        <v>31345.4</v>
      </c>
      <c r="H781" s="697">
        <f t="shared" si="227"/>
        <v>46949.7</v>
      </c>
      <c r="I781" s="643">
        <f t="shared" si="227"/>
        <v>34213.5</v>
      </c>
      <c r="J781" s="667">
        <f t="shared" si="227"/>
        <v>46111.4</v>
      </c>
      <c r="K781" s="643">
        <f t="shared" si="227"/>
        <v>33655.4</v>
      </c>
      <c r="L781" s="140"/>
      <c r="N781" s="140"/>
      <c r="O781" s="140"/>
    </row>
    <row r="782" spans="1:15" s="124" customFormat="1" x14ac:dyDescent="0.25">
      <c r="A782" s="432" t="s">
        <v>254</v>
      </c>
      <c r="B782" s="566">
        <v>10</v>
      </c>
      <c r="C782" s="368" t="s">
        <v>47</v>
      </c>
      <c r="D782" s="435" t="s">
        <v>97</v>
      </c>
      <c r="E782" s="368"/>
      <c r="F782" s="697">
        <f t="shared" ref="F782:K782" si="228">F783</f>
        <v>19062</v>
      </c>
      <c r="G782" s="643">
        <f t="shared" si="228"/>
        <v>19062</v>
      </c>
      <c r="H782" s="697">
        <f t="shared" si="228"/>
        <v>19062</v>
      </c>
      <c r="I782" s="643">
        <f t="shared" si="228"/>
        <v>19062</v>
      </c>
      <c r="J782" s="667">
        <f t="shared" si="228"/>
        <v>19062</v>
      </c>
      <c r="K782" s="643">
        <f t="shared" si="228"/>
        <v>19062</v>
      </c>
      <c r="L782" s="140"/>
      <c r="N782" s="140"/>
      <c r="O782" s="140"/>
    </row>
    <row r="783" spans="1:15" s="124" customFormat="1" x14ac:dyDescent="0.25">
      <c r="A783" s="432" t="s">
        <v>426</v>
      </c>
      <c r="B783" s="566">
        <v>10</v>
      </c>
      <c r="C783" s="368" t="s">
        <v>47</v>
      </c>
      <c r="D783" s="435" t="s">
        <v>114</v>
      </c>
      <c r="E783" s="368"/>
      <c r="F783" s="697">
        <f t="shared" ref="F783:K784" si="229">F784</f>
        <v>19062</v>
      </c>
      <c r="G783" s="643">
        <f t="shared" si="229"/>
        <v>19062</v>
      </c>
      <c r="H783" s="697">
        <f t="shared" si="229"/>
        <v>19062</v>
      </c>
      <c r="I783" s="643">
        <f>I784</f>
        <v>19062</v>
      </c>
      <c r="J783" s="667">
        <f t="shared" si="229"/>
        <v>19062</v>
      </c>
      <c r="K783" s="643">
        <f t="shared" si="229"/>
        <v>19062</v>
      </c>
      <c r="L783" s="140"/>
      <c r="N783" s="140"/>
      <c r="O783" s="140"/>
    </row>
    <row r="784" spans="1:15" s="124" customFormat="1" x14ac:dyDescent="0.25">
      <c r="A784" s="432" t="s">
        <v>258</v>
      </c>
      <c r="B784" s="566">
        <v>10</v>
      </c>
      <c r="C784" s="368" t="s">
        <v>47</v>
      </c>
      <c r="D784" s="676" t="s">
        <v>427</v>
      </c>
      <c r="E784" s="368"/>
      <c r="F784" s="697">
        <f t="shared" si="229"/>
        <v>19062</v>
      </c>
      <c r="G784" s="643">
        <f t="shared" si="229"/>
        <v>19062</v>
      </c>
      <c r="H784" s="697">
        <f t="shared" si="229"/>
        <v>19062</v>
      </c>
      <c r="I784" s="643">
        <f t="shared" si="229"/>
        <v>19062</v>
      </c>
      <c r="J784" s="667">
        <f t="shared" si="229"/>
        <v>19062</v>
      </c>
      <c r="K784" s="643">
        <f t="shared" si="229"/>
        <v>19062</v>
      </c>
      <c r="L784" s="140"/>
      <c r="N784" s="140"/>
      <c r="O784" s="140"/>
    </row>
    <row r="785" spans="1:15" s="124" customFormat="1" ht="47.25" x14ac:dyDescent="0.25">
      <c r="A785" s="538" t="s">
        <v>255</v>
      </c>
      <c r="B785" s="566">
        <v>10</v>
      </c>
      <c r="C785" s="368" t="s">
        <v>47</v>
      </c>
      <c r="D785" s="676" t="s">
        <v>447</v>
      </c>
      <c r="E785" s="368"/>
      <c r="F785" s="697">
        <f>F790+F788+F786</f>
        <v>19062</v>
      </c>
      <c r="G785" s="643">
        <f t="shared" ref="G785:K785" si="230">G790+G788+G786</f>
        <v>19062</v>
      </c>
      <c r="H785" s="697">
        <f t="shared" si="230"/>
        <v>19062</v>
      </c>
      <c r="I785" s="643">
        <f t="shared" si="230"/>
        <v>19062</v>
      </c>
      <c r="J785" s="667">
        <f t="shared" si="230"/>
        <v>19062</v>
      </c>
      <c r="K785" s="643">
        <f t="shared" si="230"/>
        <v>19062</v>
      </c>
      <c r="L785" s="140"/>
      <c r="N785" s="140"/>
      <c r="O785" s="140"/>
    </row>
    <row r="786" spans="1:15" s="371" customFormat="1" ht="47.25" x14ac:dyDescent="0.25">
      <c r="A786" s="337" t="s">
        <v>40</v>
      </c>
      <c r="B786" s="566">
        <v>10</v>
      </c>
      <c r="C786" s="368" t="s">
        <v>47</v>
      </c>
      <c r="D786" s="676" t="s">
        <v>447</v>
      </c>
      <c r="E786" s="368">
        <v>100</v>
      </c>
      <c r="F786" s="697">
        <f t="shared" ref="F786:K786" si="231">F787</f>
        <v>724</v>
      </c>
      <c r="G786" s="643">
        <f t="shared" si="231"/>
        <v>724</v>
      </c>
      <c r="H786" s="697">
        <f t="shared" si="231"/>
        <v>724</v>
      </c>
      <c r="I786" s="643">
        <f t="shared" si="231"/>
        <v>724</v>
      </c>
      <c r="J786" s="667">
        <f t="shared" si="231"/>
        <v>724</v>
      </c>
      <c r="K786" s="643">
        <f t="shared" si="231"/>
        <v>724</v>
      </c>
      <c r="L786" s="373"/>
      <c r="N786" s="373"/>
      <c r="O786" s="373"/>
    </row>
    <row r="787" spans="1:15" s="371" customFormat="1" x14ac:dyDescent="0.25">
      <c r="A787" s="337" t="s">
        <v>66</v>
      </c>
      <c r="B787" s="566">
        <v>10</v>
      </c>
      <c r="C787" s="368" t="s">
        <v>47</v>
      </c>
      <c r="D787" s="676" t="s">
        <v>447</v>
      </c>
      <c r="E787" s="368">
        <v>110</v>
      </c>
      <c r="F787" s="697">
        <f>'ведом. 2026-2028'!AD435</f>
        <v>724</v>
      </c>
      <c r="G787" s="643">
        <f>F787</f>
        <v>724</v>
      </c>
      <c r="H787" s="697">
        <f>'ведом. 2026-2028'!AE435</f>
        <v>724</v>
      </c>
      <c r="I787" s="643">
        <f>H787</f>
        <v>724</v>
      </c>
      <c r="J787" s="667">
        <f>'ведом. 2026-2028'!AF435</f>
        <v>724</v>
      </c>
      <c r="K787" s="643">
        <f>J787</f>
        <v>724</v>
      </c>
      <c r="L787" s="373"/>
      <c r="N787" s="373"/>
      <c r="O787" s="373"/>
    </row>
    <row r="788" spans="1:15" s="124" customFormat="1" x14ac:dyDescent="0.25">
      <c r="A788" s="537" t="s">
        <v>117</v>
      </c>
      <c r="B788" s="566">
        <v>10</v>
      </c>
      <c r="C788" s="368" t="s">
        <v>47</v>
      </c>
      <c r="D788" s="676" t="s">
        <v>447</v>
      </c>
      <c r="E788" s="368">
        <v>200</v>
      </c>
      <c r="F788" s="697">
        <f t="shared" ref="F788:K788" si="232">F789</f>
        <v>182</v>
      </c>
      <c r="G788" s="643">
        <f t="shared" si="232"/>
        <v>182</v>
      </c>
      <c r="H788" s="697">
        <f t="shared" si="232"/>
        <v>182</v>
      </c>
      <c r="I788" s="643">
        <f t="shared" si="232"/>
        <v>182</v>
      </c>
      <c r="J788" s="667">
        <f t="shared" si="232"/>
        <v>182</v>
      </c>
      <c r="K788" s="643">
        <f t="shared" si="232"/>
        <v>182</v>
      </c>
      <c r="L788" s="140"/>
      <c r="N788" s="140"/>
      <c r="O788" s="140"/>
    </row>
    <row r="789" spans="1:15" s="124" customFormat="1" x14ac:dyDescent="0.25">
      <c r="A789" s="537" t="s">
        <v>50</v>
      </c>
      <c r="B789" s="566">
        <v>10</v>
      </c>
      <c r="C789" s="368" t="s">
        <v>47</v>
      </c>
      <c r="D789" s="676" t="s">
        <v>447</v>
      </c>
      <c r="E789" s="368">
        <v>240</v>
      </c>
      <c r="F789" s="697">
        <f>'ведом. 2026-2028'!AD726</f>
        <v>182</v>
      </c>
      <c r="G789" s="643">
        <f>F789</f>
        <v>182</v>
      </c>
      <c r="H789" s="697">
        <f>'ведом. 2026-2028'!AE726</f>
        <v>182</v>
      </c>
      <c r="I789" s="643">
        <f>H789</f>
        <v>182</v>
      </c>
      <c r="J789" s="667">
        <f>'ведом. 2026-2028'!AF726</f>
        <v>182</v>
      </c>
      <c r="K789" s="643">
        <f>J789</f>
        <v>182</v>
      </c>
      <c r="L789" s="140"/>
      <c r="N789" s="140"/>
      <c r="O789" s="140"/>
    </row>
    <row r="790" spans="1:15" s="124" customFormat="1" x14ac:dyDescent="0.25">
      <c r="A790" s="537" t="s">
        <v>94</v>
      </c>
      <c r="B790" s="566">
        <v>10</v>
      </c>
      <c r="C790" s="368" t="s">
        <v>47</v>
      </c>
      <c r="D790" s="676" t="s">
        <v>447</v>
      </c>
      <c r="E790" s="368">
        <v>300</v>
      </c>
      <c r="F790" s="697">
        <f t="shared" ref="F790:K790" si="233">F791</f>
        <v>18156</v>
      </c>
      <c r="G790" s="643">
        <f t="shared" si="233"/>
        <v>18156</v>
      </c>
      <c r="H790" s="697">
        <f t="shared" si="233"/>
        <v>18156</v>
      </c>
      <c r="I790" s="643">
        <f t="shared" si="233"/>
        <v>18156</v>
      </c>
      <c r="J790" s="667">
        <f t="shared" si="233"/>
        <v>18156</v>
      </c>
      <c r="K790" s="643">
        <f t="shared" si="233"/>
        <v>18156</v>
      </c>
      <c r="L790" s="140"/>
      <c r="N790" s="140"/>
      <c r="O790" s="140"/>
    </row>
    <row r="791" spans="1:15" s="124" customFormat="1" x14ac:dyDescent="0.25">
      <c r="A791" s="537" t="s">
        <v>128</v>
      </c>
      <c r="B791" s="566">
        <v>10</v>
      </c>
      <c r="C791" s="368" t="s">
        <v>47</v>
      </c>
      <c r="D791" s="676" t="s">
        <v>447</v>
      </c>
      <c r="E791" s="368">
        <v>310</v>
      </c>
      <c r="F791" s="697">
        <f>'ведом. 2026-2028'!AD728</f>
        <v>18156</v>
      </c>
      <c r="G791" s="643">
        <f>F791</f>
        <v>18156</v>
      </c>
      <c r="H791" s="697">
        <f>'ведом. 2026-2028'!AE728</f>
        <v>18156</v>
      </c>
      <c r="I791" s="643">
        <f>H791</f>
        <v>18156</v>
      </c>
      <c r="J791" s="667">
        <f>'ведом. 2026-2028'!AF728</f>
        <v>18156</v>
      </c>
      <c r="K791" s="643">
        <f>J791</f>
        <v>18156</v>
      </c>
      <c r="L791" s="140"/>
      <c r="N791" s="140"/>
      <c r="O791" s="140"/>
    </row>
    <row r="792" spans="1:15" s="124" customFormat="1" x14ac:dyDescent="0.25">
      <c r="A792" s="432" t="s">
        <v>174</v>
      </c>
      <c r="B792" s="566">
        <v>10</v>
      </c>
      <c r="C792" s="368" t="s">
        <v>47</v>
      </c>
      <c r="D792" s="676" t="s">
        <v>113</v>
      </c>
      <c r="E792" s="368"/>
      <c r="F792" s="697">
        <f>F793</f>
        <v>21387.9</v>
      </c>
      <c r="G792" s="643">
        <f t="shared" ref="G792:K792" si="234">G793</f>
        <v>12283.4</v>
      </c>
      <c r="H792" s="697">
        <f t="shared" si="234"/>
        <v>27887.7</v>
      </c>
      <c r="I792" s="643">
        <f t="shared" si="234"/>
        <v>15151.5</v>
      </c>
      <c r="J792" s="667">
        <f t="shared" si="234"/>
        <v>27049.4</v>
      </c>
      <c r="K792" s="643">
        <f t="shared" si="234"/>
        <v>14593.4</v>
      </c>
      <c r="L792" s="140"/>
      <c r="N792" s="140"/>
      <c r="O792" s="140"/>
    </row>
    <row r="793" spans="1:15" s="124" customFormat="1" x14ac:dyDescent="0.25">
      <c r="A793" s="432" t="s">
        <v>173</v>
      </c>
      <c r="B793" s="566">
        <v>10</v>
      </c>
      <c r="C793" s="368" t="s">
        <v>47</v>
      </c>
      <c r="D793" s="676" t="s">
        <v>140</v>
      </c>
      <c r="E793" s="368"/>
      <c r="F793" s="697">
        <f t="shared" ref="F793:K794" si="235">F794</f>
        <v>21387.9</v>
      </c>
      <c r="G793" s="643">
        <f t="shared" si="235"/>
        <v>12283.4</v>
      </c>
      <c r="H793" s="697">
        <f t="shared" si="235"/>
        <v>27887.7</v>
      </c>
      <c r="I793" s="643">
        <f t="shared" si="235"/>
        <v>15151.5</v>
      </c>
      <c r="J793" s="667">
        <f t="shared" si="235"/>
        <v>27049.4</v>
      </c>
      <c r="K793" s="643">
        <f t="shared" si="235"/>
        <v>14593.4</v>
      </c>
      <c r="L793" s="140"/>
      <c r="N793" s="140"/>
      <c r="O793" s="140"/>
    </row>
    <row r="794" spans="1:15" s="124" customFormat="1" ht="47.25" x14ac:dyDescent="0.25">
      <c r="A794" s="432" t="s">
        <v>409</v>
      </c>
      <c r="B794" s="566">
        <v>10</v>
      </c>
      <c r="C794" s="368" t="s">
        <v>47</v>
      </c>
      <c r="D794" s="676" t="s">
        <v>139</v>
      </c>
      <c r="E794" s="368"/>
      <c r="F794" s="697">
        <f>F795</f>
        <v>21387.9</v>
      </c>
      <c r="G794" s="643">
        <f t="shared" si="235"/>
        <v>12283.4</v>
      </c>
      <c r="H794" s="697">
        <f t="shared" si="235"/>
        <v>27887.7</v>
      </c>
      <c r="I794" s="643">
        <f t="shared" si="235"/>
        <v>15151.5</v>
      </c>
      <c r="J794" s="667">
        <f t="shared" si="235"/>
        <v>27049.4</v>
      </c>
      <c r="K794" s="643">
        <f t="shared" si="235"/>
        <v>14593.4</v>
      </c>
      <c r="L794" s="140"/>
      <c r="N794" s="140"/>
      <c r="O794" s="140"/>
    </row>
    <row r="795" spans="1:15" s="124" customFormat="1" x14ac:dyDescent="0.25">
      <c r="A795" s="432" t="s">
        <v>171</v>
      </c>
      <c r="B795" s="566">
        <v>10</v>
      </c>
      <c r="C795" s="368" t="s">
        <v>47</v>
      </c>
      <c r="D795" s="676" t="s">
        <v>172</v>
      </c>
      <c r="E795" s="368"/>
      <c r="F795" s="697">
        <f t="shared" ref="F795:K796" si="236">F796</f>
        <v>21387.9</v>
      </c>
      <c r="G795" s="643">
        <f t="shared" si="236"/>
        <v>12283.4</v>
      </c>
      <c r="H795" s="697">
        <f t="shared" si="236"/>
        <v>27887.7</v>
      </c>
      <c r="I795" s="643">
        <f t="shared" si="236"/>
        <v>15151.5</v>
      </c>
      <c r="J795" s="667">
        <f t="shared" si="236"/>
        <v>27049.4</v>
      </c>
      <c r="K795" s="643">
        <f t="shared" si="236"/>
        <v>14593.4</v>
      </c>
      <c r="L795" s="140"/>
      <c r="N795" s="140"/>
      <c r="O795" s="140"/>
    </row>
    <row r="796" spans="1:15" s="124" customFormat="1" x14ac:dyDescent="0.25">
      <c r="A796" s="537" t="s">
        <v>94</v>
      </c>
      <c r="B796" s="566">
        <v>10</v>
      </c>
      <c r="C796" s="368" t="s">
        <v>47</v>
      </c>
      <c r="D796" s="676" t="s">
        <v>172</v>
      </c>
      <c r="E796" s="368">
        <v>300</v>
      </c>
      <c r="F796" s="697">
        <f t="shared" si="236"/>
        <v>21387.9</v>
      </c>
      <c r="G796" s="643">
        <f t="shared" si="236"/>
        <v>12283.4</v>
      </c>
      <c r="H796" s="697">
        <f t="shared" si="236"/>
        <v>27887.7</v>
      </c>
      <c r="I796" s="643">
        <f t="shared" si="236"/>
        <v>15151.5</v>
      </c>
      <c r="J796" s="667">
        <f t="shared" si="236"/>
        <v>27049.4</v>
      </c>
      <c r="K796" s="643">
        <f t="shared" si="236"/>
        <v>14593.4</v>
      </c>
      <c r="L796" s="140"/>
      <c r="N796" s="140"/>
      <c r="O796" s="140"/>
    </row>
    <row r="797" spans="1:15" s="124" customFormat="1" x14ac:dyDescent="0.25">
      <c r="A797" s="537" t="s">
        <v>23</v>
      </c>
      <c r="B797" s="566">
        <v>10</v>
      </c>
      <c r="C797" s="368" t="s">
        <v>47</v>
      </c>
      <c r="D797" s="676" t="s">
        <v>172</v>
      </c>
      <c r="E797" s="368">
        <v>320</v>
      </c>
      <c r="F797" s="697">
        <f>'ведом. 2026-2028'!AD921</f>
        <v>21387.9</v>
      </c>
      <c r="G797" s="643">
        <v>12283.4</v>
      </c>
      <c r="H797" s="697">
        <f>'ведом. 2026-2028'!AE921</f>
        <v>27887.7</v>
      </c>
      <c r="I797" s="643">
        <v>15151.5</v>
      </c>
      <c r="J797" s="667">
        <f>'ведом. 2026-2028'!AF921</f>
        <v>27049.4</v>
      </c>
      <c r="K797" s="643">
        <v>14593.4</v>
      </c>
      <c r="L797" s="140"/>
      <c r="M797" s="373"/>
      <c r="N797" s="140"/>
      <c r="O797" s="140"/>
    </row>
    <row r="798" spans="1:15" s="124" customFormat="1" x14ac:dyDescent="0.25">
      <c r="A798" s="537" t="s">
        <v>32</v>
      </c>
      <c r="B798" s="566">
        <v>10</v>
      </c>
      <c r="C798" s="368" t="s">
        <v>92</v>
      </c>
      <c r="D798" s="435"/>
      <c r="E798" s="444"/>
      <c r="F798" s="697">
        <f t="shared" ref="F798:F806" si="237">F799</f>
        <v>140</v>
      </c>
      <c r="G798" s="643"/>
      <c r="H798" s="697">
        <f>H799</f>
        <v>140</v>
      </c>
      <c r="I798" s="643"/>
      <c r="J798" s="667">
        <f>J799</f>
        <v>140</v>
      </c>
      <c r="K798" s="643"/>
      <c r="L798" s="140"/>
      <c r="N798" s="140"/>
      <c r="O798" s="140"/>
    </row>
    <row r="799" spans="1:15" s="124" customFormat="1" x14ac:dyDescent="0.25">
      <c r="A799" s="432" t="s">
        <v>284</v>
      </c>
      <c r="B799" s="566">
        <v>10</v>
      </c>
      <c r="C799" s="368" t="s">
        <v>92</v>
      </c>
      <c r="D799" s="676" t="s">
        <v>106</v>
      </c>
      <c r="E799" s="444"/>
      <c r="F799" s="697">
        <f t="shared" si="237"/>
        <v>140</v>
      </c>
      <c r="G799" s="643"/>
      <c r="H799" s="697">
        <f>H800</f>
        <v>140</v>
      </c>
      <c r="I799" s="643"/>
      <c r="J799" s="667">
        <f>J800</f>
        <v>140</v>
      </c>
      <c r="K799" s="643"/>
      <c r="L799" s="140"/>
      <c r="N799" s="140"/>
      <c r="O799" s="140"/>
    </row>
    <row r="800" spans="1:15" s="124" customFormat="1" ht="18" customHeight="1" x14ac:dyDescent="0.25">
      <c r="A800" s="426" t="s">
        <v>332</v>
      </c>
      <c r="B800" s="566">
        <v>10</v>
      </c>
      <c r="C800" s="368" t="s">
        <v>92</v>
      </c>
      <c r="D800" s="676" t="s">
        <v>498</v>
      </c>
      <c r="E800" s="444"/>
      <c r="F800" s="697">
        <f t="shared" si="237"/>
        <v>140</v>
      </c>
      <c r="G800" s="643"/>
      <c r="H800" s="697">
        <f>H801</f>
        <v>140</v>
      </c>
      <c r="I800" s="643"/>
      <c r="J800" s="667">
        <f>J801</f>
        <v>140</v>
      </c>
      <c r="K800" s="643"/>
      <c r="L800" s="140"/>
      <c r="N800" s="140"/>
      <c r="O800" s="140"/>
    </row>
    <row r="801" spans="1:15" s="124" customFormat="1" x14ac:dyDescent="0.25">
      <c r="A801" s="540" t="s">
        <v>500</v>
      </c>
      <c r="B801" s="566">
        <v>10</v>
      </c>
      <c r="C801" s="368" t="s">
        <v>92</v>
      </c>
      <c r="D801" s="676" t="s">
        <v>499</v>
      </c>
      <c r="E801" s="444"/>
      <c r="F801" s="697">
        <f>F805+F802</f>
        <v>140</v>
      </c>
      <c r="G801" s="643"/>
      <c r="H801" s="697">
        <f>H805+H802</f>
        <v>140</v>
      </c>
      <c r="I801" s="643"/>
      <c r="J801" s="667">
        <f>J805+J802</f>
        <v>140</v>
      </c>
      <c r="K801" s="643"/>
      <c r="L801" s="140"/>
      <c r="N801" s="140"/>
      <c r="O801" s="140"/>
    </row>
    <row r="802" spans="1:15" s="153" customFormat="1" x14ac:dyDescent="0.25">
      <c r="A802" s="538" t="s">
        <v>556</v>
      </c>
      <c r="B802" s="566">
        <v>10</v>
      </c>
      <c r="C802" s="368" t="s">
        <v>92</v>
      </c>
      <c r="D802" s="676" t="s">
        <v>557</v>
      </c>
      <c r="E802" s="588"/>
      <c r="F802" s="697">
        <f>F803</f>
        <v>70</v>
      </c>
      <c r="G802" s="643"/>
      <c r="H802" s="697">
        <f>H803</f>
        <v>70</v>
      </c>
      <c r="I802" s="643"/>
      <c r="J802" s="667">
        <f>J803</f>
        <v>70</v>
      </c>
      <c r="K802" s="643"/>
      <c r="L802" s="140"/>
      <c r="N802" s="140"/>
      <c r="O802" s="140"/>
    </row>
    <row r="803" spans="1:15" s="153" customFormat="1" ht="31.5" x14ac:dyDescent="0.25">
      <c r="A803" s="537" t="s">
        <v>58</v>
      </c>
      <c r="B803" s="566">
        <v>10</v>
      </c>
      <c r="C803" s="368" t="s">
        <v>92</v>
      </c>
      <c r="D803" s="676" t="s">
        <v>557</v>
      </c>
      <c r="E803" s="588">
        <v>600</v>
      </c>
      <c r="F803" s="697">
        <f>F804</f>
        <v>70</v>
      </c>
      <c r="G803" s="643"/>
      <c r="H803" s="697">
        <f>H804</f>
        <v>70</v>
      </c>
      <c r="I803" s="643"/>
      <c r="J803" s="667">
        <f>J804</f>
        <v>70</v>
      </c>
      <c r="K803" s="643"/>
      <c r="L803" s="140"/>
      <c r="N803" s="140"/>
      <c r="O803" s="140"/>
    </row>
    <row r="804" spans="1:15" s="153" customFormat="1" ht="31.5" x14ac:dyDescent="0.25">
      <c r="A804" s="565" t="s">
        <v>392</v>
      </c>
      <c r="B804" s="566">
        <v>10</v>
      </c>
      <c r="C804" s="368" t="s">
        <v>92</v>
      </c>
      <c r="D804" s="676" t="s">
        <v>557</v>
      </c>
      <c r="E804" s="588">
        <v>630</v>
      </c>
      <c r="F804" s="697">
        <f>'ведом. 2026-2028'!AD448</f>
        <v>70</v>
      </c>
      <c r="G804" s="643"/>
      <c r="H804" s="697">
        <f>'ведом. 2026-2028'!AE448</f>
        <v>70</v>
      </c>
      <c r="I804" s="643"/>
      <c r="J804" s="667">
        <f>'ведом. 2026-2028'!AF448</f>
        <v>70</v>
      </c>
      <c r="K804" s="643"/>
      <c r="L804" s="140"/>
      <c r="N804" s="140"/>
      <c r="O804" s="140"/>
    </row>
    <row r="805" spans="1:15" s="124" customFormat="1" ht="31.5" x14ac:dyDescent="0.25">
      <c r="A805" s="538" t="s">
        <v>544</v>
      </c>
      <c r="B805" s="566">
        <v>10</v>
      </c>
      <c r="C805" s="368" t="s">
        <v>92</v>
      </c>
      <c r="D805" s="676" t="s">
        <v>545</v>
      </c>
      <c r="E805" s="588"/>
      <c r="F805" s="697">
        <f t="shared" si="237"/>
        <v>70</v>
      </c>
      <c r="G805" s="643"/>
      <c r="H805" s="697">
        <f>H806</f>
        <v>70</v>
      </c>
      <c r="I805" s="643"/>
      <c r="J805" s="667">
        <f>J806</f>
        <v>70</v>
      </c>
      <c r="K805" s="643"/>
      <c r="L805" s="140"/>
      <c r="N805" s="140"/>
      <c r="O805" s="140"/>
    </row>
    <row r="806" spans="1:15" s="124" customFormat="1" ht="31.5" x14ac:dyDescent="0.25">
      <c r="A806" s="537" t="s">
        <v>58</v>
      </c>
      <c r="B806" s="566">
        <v>10</v>
      </c>
      <c r="C806" s="368" t="s">
        <v>92</v>
      </c>
      <c r="D806" s="676" t="s">
        <v>545</v>
      </c>
      <c r="E806" s="588">
        <v>600</v>
      </c>
      <c r="F806" s="697">
        <f t="shared" si="237"/>
        <v>70</v>
      </c>
      <c r="G806" s="643"/>
      <c r="H806" s="697">
        <f>H807</f>
        <v>70</v>
      </c>
      <c r="I806" s="643"/>
      <c r="J806" s="667">
        <f>J807</f>
        <v>70</v>
      </c>
      <c r="K806" s="643"/>
      <c r="L806" s="140"/>
      <c r="N806" s="140"/>
      <c r="O806" s="140"/>
    </row>
    <row r="807" spans="1:15" s="124" customFormat="1" ht="31.5" x14ac:dyDescent="0.25">
      <c r="A807" s="565" t="s">
        <v>392</v>
      </c>
      <c r="B807" s="566">
        <v>10</v>
      </c>
      <c r="C807" s="368" t="s">
        <v>92</v>
      </c>
      <c r="D807" s="676" t="s">
        <v>545</v>
      </c>
      <c r="E807" s="588">
        <v>630</v>
      </c>
      <c r="F807" s="697">
        <f>'ведом. 2026-2028'!AD451</f>
        <v>70</v>
      </c>
      <c r="G807" s="643"/>
      <c r="H807" s="697">
        <f>'ведом. 2026-2028'!AE451</f>
        <v>70</v>
      </c>
      <c r="I807" s="643"/>
      <c r="J807" s="667">
        <f>'ведом. 2026-2028'!AF451</f>
        <v>70</v>
      </c>
      <c r="K807" s="643"/>
      <c r="L807" s="140"/>
      <c r="N807" s="140"/>
      <c r="O807" s="140"/>
    </row>
    <row r="808" spans="1:15" s="124" customFormat="1" x14ac:dyDescent="0.25">
      <c r="A808" s="557" t="s">
        <v>13</v>
      </c>
      <c r="B808" s="157">
        <v>11</v>
      </c>
      <c r="C808" s="158"/>
      <c r="D808" s="685"/>
      <c r="E808" s="573"/>
      <c r="F808" s="698">
        <f>F809+F823</f>
        <v>159536.5</v>
      </c>
      <c r="G808" s="644"/>
      <c r="H808" s="698">
        <f>H809+H823</f>
        <v>149801.4</v>
      </c>
      <c r="I808" s="644"/>
      <c r="J808" s="668">
        <f>J809+J823</f>
        <v>151495.4</v>
      </c>
      <c r="K808" s="644"/>
      <c r="L808" s="140"/>
      <c r="N808" s="140"/>
      <c r="O808" s="140"/>
    </row>
    <row r="809" spans="1:15" s="124" customFormat="1" x14ac:dyDescent="0.25">
      <c r="A809" s="537" t="s">
        <v>34</v>
      </c>
      <c r="B809" s="566">
        <v>11</v>
      </c>
      <c r="C809" s="368" t="s">
        <v>29</v>
      </c>
      <c r="D809" s="676"/>
      <c r="E809" s="575"/>
      <c r="F809" s="697">
        <f>F810</f>
        <v>10832.5</v>
      </c>
      <c r="G809" s="643"/>
      <c r="H809" s="697">
        <f t="shared" ref="H809:J809" si="238">H810</f>
        <v>3727.4</v>
      </c>
      <c r="I809" s="643"/>
      <c r="J809" s="667">
        <f t="shared" si="238"/>
        <v>3727.4</v>
      </c>
      <c r="K809" s="643"/>
      <c r="L809" s="140"/>
      <c r="N809" s="140"/>
      <c r="O809" s="140"/>
    </row>
    <row r="810" spans="1:15" s="153" customFormat="1" x14ac:dyDescent="0.25">
      <c r="A810" s="432" t="s">
        <v>150</v>
      </c>
      <c r="B810" s="566">
        <v>11</v>
      </c>
      <c r="C810" s="368" t="s">
        <v>29</v>
      </c>
      <c r="D810" s="676" t="s">
        <v>112</v>
      </c>
      <c r="E810" s="575"/>
      <c r="F810" s="697">
        <f>F811+F819</f>
        <v>10832.5</v>
      </c>
      <c r="G810" s="643"/>
      <c r="H810" s="697">
        <f>H811+H819</f>
        <v>3727.4</v>
      </c>
      <c r="I810" s="643"/>
      <c r="J810" s="667">
        <f>J811+J819</f>
        <v>3727.4</v>
      </c>
      <c r="K810" s="643"/>
      <c r="L810" s="140"/>
      <c r="N810" s="140"/>
      <c r="O810" s="140"/>
    </row>
    <row r="811" spans="1:15" s="124" customFormat="1" x14ac:dyDescent="0.25">
      <c r="A811" s="432" t="s">
        <v>151</v>
      </c>
      <c r="B811" s="566">
        <v>11</v>
      </c>
      <c r="C811" s="368" t="s">
        <v>29</v>
      </c>
      <c r="D811" s="676" t="s">
        <v>116</v>
      </c>
      <c r="E811" s="575"/>
      <c r="F811" s="697">
        <f>F812</f>
        <v>3636.5</v>
      </c>
      <c r="G811" s="643"/>
      <c r="H811" s="697">
        <f>H812</f>
        <v>3727.4</v>
      </c>
      <c r="I811" s="643"/>
      <c r="J811" s="667">
        <f>J812</f>
        <v>3727.4</v>
      </c>
      <c r="K811" s="643"/>
      <c r="L811" s="140"/>
      <c r="N811" s="140"/>
      <c r="O811" s="140"/>
    </row>
    <row r="812" spans="1:15" s="153" customFormat="1" ht="31.5" x14ac:dyDescent="0.25">
      <c r="A812" s="409" t="s">
        <v>672</v>
      </c>
      <c r="B812" s="566">
        <v>11</v>
      </c>
      <c r="C812" s="368" t="s">
        <v>29</v>
      </c>
      <c r="D812" s="676" t="s">
        <v>126</v>
      </c>
      <c r="E812" s="575"/>
      <c r="F812" s="697">
        <f>F813</f>
        <v>3636.5</v>
      </c>
      <c r="G812" s="643"/>
      <c r="H812" s="697">
        <f>H813</f>
        <v>3727.4</v>
      </c>
      <c r="I812" s="643"/>
      <c r="J812" s="667">
        <f>J813</f>
        <v>3727.4</v>
      </c>
      <c r="K812" s="643"/>
      <c r="L812" s="140"/>
      <c r="N812" s="140"/>
      <c r="O812" s="140"/>
    </row>
    <row r="813" spans="1:15" s="124" customFormat="1" ht="21" customHeight="1" x14ac:dyDescent="0.25">
      <c r="A813" s="541" t="s">
        <v>152</v>
      </c>
      <c r="B813" s="566">
        <v>11</v>
      </c>
      <c r="C813" s="368" t="s">
        <v>29</v>
      </c>
      <c r="D813" s="676" t="s">
        <v>153</v>
      </c>
      <c r="E813" s="573"/>
      <c r="F813" s="697">
        <f>F814+F816</f>
        <v>3636.5</v>
      </c>
      <c r="G813" s="643"/>
      <c r="H813" s="697">
        <f t="shared" ref="H813:J813" si="239">H814+H816</f>
        <v>3727.4</v>
      </c>
      <c r="I813" s="643"/>
      <c r="J813" s="667">
        <f t="shared" si="239"/>
        <v>3727.4</v>
      </c>
      <c r="K813" s="643"/>
      <c r="L813" s="140"/>
      <c r="N813" s="140"/>
      <c r="O813" s="140"/>
    </row>
    <row r="814" spans="1:15" s="124" customFormat="1" x14ac:dyDescent="0.25">
      <c r="A814" s="537" t="s">
        <v>117</v>
      </c>
      <c r="B814" s="566">
        <v>11</v>
      </c>
      <c r="C814" s="368" t="s">
        <v>29</v>
      </c>
      <c r="D814" s="676" t="s">
        <v>153</v>
      </c>
      <c r="E814" s="575">
        <v>200</v>
      </c>
      <c r="F814" s="697">
        <f>F815</f>
        <v>2636.5</v>
      </c>
      <c r="G814" s="643"/>
      <c r="H814" s="697">
        <f>H815</f>
        <v>2727.4</v>
      </c>
      <c r="I814" s="643"/>
      <c r="J814" s="667">
        <f>J815</f>
        <v>2727.4</v>
      </c>
      <c r="K814" s="643"/>
      <c r="L814" s="140"/>
      <c r="N814" s="140"/>
      <c r="O814" s="140"/>
    </row>
    <row r="815" spans="1:15" s="124" customFormat="1" x14ac:dyDescent="0.25">
      <c r="A815" s="537" t="s">
        <v>50</v>
      </c>
      <c r="B815" s="566">
        <v>11</v>
      </c>
      <c r="C815" s="368" t="s">
        <v>29</v>
      </c>
      <c r="D815" s="676" t="s">
        <v>153</v>
      </c>
      <c r="E815" s="575">
        <v>240</v>
      </c>
      <c r="F815" s="697">
        <f>'ведом. 2026-2028'!AD459</f>
        <v>2636.5</v>
      </c>
      <c r="G815" s="643"/>
      <c r="H815" s="697">
        <f>'ведом. 2026-2028'!AE459</f>
        <v>2727.4</v>
      </c>
      <c r="I815" s="643"/>
      <c r="J815" s="667">
        <f>'ведом. 2026-2028'!AF459</f>
        <v>2727.4</v>
      </c>
      <c r="K815" s="643"/>
      <c r="L815" s="140"/>
      <c r="N815" s="140"/>
      <c r="O815" s="140"/>
    </row>
    <row r="816" spans="1:15" s="371" customFormat="1" ht="31.5" x14ac:dyDescent="0.25">
      <c r="A816" s="410" t="s">
        <v>58</v>
      </c>
      <c r="B816" s="568">
        <v>11</v>
      </c>
      <c r="C816" s="317" t="s">
        <v>29</v>
      </c>
      <c r="D816" s="681" t="s">
        <v>153</v>
      </c>
      <c r="E816" s="317">
        <v>600</v>
      </c>
      <c r="F816" s="697">
        <f>F817+F818</f>
        <v>1000</v>
      </c>
      <c r="G816" s="643"/>
      <c r="H816" s="697">
        <f t="shared" ref="H816:J816" si="240">H817+H818</f>
        <v>1000</v>
      </c>
      <c r="I816" s="643"/>
      <c r="J816" s="667">
        <f t="shared" si="240"/>
        <v>1000</v>
      </c>
      <c r="K816" s="643"/>
      <c r="L816" s="373"/>
      <c r="N816" s="373"/>
      <c r="O816" s="373"/>
    </row>
    <row r="817" spans="1:15" s="371" customFormat="1" x14ac:dyDescent="0.25">
      <c r="A817" s="337" t="s">
        <v>59</v>
      </c>
      <c r="B817" s="568">
        <v>11</v>
      </c>
      <c r="C817" s="317" t="s">
        <v>29</v>
      </c>
      <c r="D817" s="681" t="s">
        <v>153</v>
      </c>
      <c r="E817" s="317">
        <v>610</v>
      </c>
      <c r="F817" s="697">
        <f>'ведом. 2026-2028'!AD461</f>
        <v>450</v>
      </c>
      <c r="G817" s="643"/>
      <c r="H817" s="697">
        <f>'ведом. 2026-2028'!AE461</f>
        <v>450</v>
      </c>
      <c r="I817" s="643"/>
      <c r="J817" s="667">
        <f>'ведом. 2026-2028'!AF461</f>
        <v>450</v>
      </c>
      <c r="K817" s="643"/>
      <c r="L817" s="373"/>
      <c r="N817" s="373"/>
      <c r="O817" s="373"/>
    </row>
    <row r="818" spans="1:15" s="371" customFormat="1" x14ac:dyDescent="0.25">
      <c r="A818" s="414" t="s">
        <v>127</v>
      </c>
      <c r="B818" s="568">
        <v>11</v>
      </c>
      <c r="C818" s="317" t="s">
        <v>29</v>
      </c>
      <c r="D818" s="681" t="s">
        <v>153</v>
      </c>
      <c r="E818" s="317">
        <v>620</v>
      </c>
      <c r="F818" s="697">
        <f>'ведом. 2026-2028'!AD462</f>
        <v>550</v>
      </c>
      <c r="G818" s="643"/>
      <c r="H818" s="697">
        <f>'ведом. 2026-2028'!AE462</f>
        <v>550</v>
      </c>
      <c r="I818" s="643"/>
      <c r="J818" s="667">
        <f>'ведом. 2026-2028'!AF462</f>
        <v>550</v>
      </c>
      <c r="K818" s="643"/>
      <c r="L818" s="373"/>
      <c r="N818" s="373"/>
      <c r="O818" s="373"/>
    </row>
    <row r="819" spans="1:15" s="371" customFormat="1" x14ac:dyDescent="0.25">
      <c r="A819" s="337" t="s">
        <v>627</v>
      </c>
      <c r="B819" s="568">
        <v>11</v>
      </c>
      <c r="C819" s="317" t="s">
        <v>29</v>
      </c>
      <c r="D819" s="681" t="s">
        <v>628</v>
      </c>
      <c r="E819" s="317"/>
      <c r="F819" s="697">
        <f>F820</f>
        <v>7196</v>
      </c>
      <c r="G819" s="643"/>
      <c r="H819" s="697">
        <f t="shared" ref="H819:J821" si="241">H820</f>
        <v>0</v>
      </c>
      <c r="I819" s="643"/>
      <c r="J819" s="667">
        <f t="shared" si="241"/>
        <v>0</v>
      </c>
      <c r="K819" s="643"/>
      <c r="L819" s="373"/>
      <c r="N819" s="373"/>
      <c r="O819" s="373"/>
    </row>
    <row r="820" spans="1:15" s="371" customFormat="1" x14ac:dyDescent="0.25">
      <c r="A820" s="337" t="s">
        <v>629</v>
      </c>
      <c r="B820" s="568">
        <v>11</v>
      </c>
      <c r="C820" s="317" t="s">
        <v>29</v>
      </c>
      <c r="D820" s="681" t="s">
        <v>630</v>
      </c>
      <c r="E820" s="317"/>
      <c r="F820" s="697">
        <f>F821</f>
        <v>7196</v>
      </c>
      <c r="G820" s="643"/>
      <c r="H820" s="697">
        <f t="shared" si="241"/>
        <v>0</v>
      </c>
      <c r="I820" s="643"/>
      <c r="J820" s="667">
        <f t="shared" si="241"/>
        <v>0</v>
      </c>
      <c r="K820" s="643"/>
      <c r="L820" s="373"/>
      <c r="N820" s="373"/>
      <c r="O820" s="373"/>
    </row>
    <row r="821" spans="1:15" s="371" customFormat="1" x14ac:dyDescent="0.25">
      <c r="A821" s="337" t="s">
        <v>117</v>
      </c>
      <c r="B821" s="568">
        <v>11</v>
      </c>
      <c r="C821" s="317" t="s">
        <v>29</v>
      </c>
      <c r="D821" s="681" t="s">
        <v>630</v>
      </c>
      <c r="E821" s="317">
        <v>200</v>
      </c>
      <c r="F821" s="697">
        <f>F822</f>
        <v>7196</v>
      </c>
      <c r="G821" s="643"/>
      <c r="H821" s="697">
        <f t="shared" si="241"/>
        <v>0</v>
      </c>
      <c r="I821" s="643"/>
      <c r="J821" s="667">
        <f t="shared" si="241"/>
        <v>0</v>
      </c>
      <c r="K821" s="643"/>
      <c r="L821" s="373"/>
      <c r="N821" s="373"/>
      <c r="O821" s="373"/>
    </row>
    <row r="822" spans="1:15" s="371" customFormat="1" x14ac:dyDescent="0.25">
      <c r="A822" s="337" t="s">
        <v>50</v>
      </c>
      <c r="B822" s="568">
        <v>11</v>
      </c>
      <c r="C822" s="317" t="s">
        <v>29</v>
      </c>
      <c r="D822" s="681" t="s">
        <v>630</v>
      </c>
      <c r="E822" s="317">
        <v>240</v>
      </c>
      <c r="F822" s="697">
        <f>'ведом. 2026-2028'!AD929</f>
        <v>7196</v>
      </c>
      <c r="G822" s="643"/>
      <c r="H822" s="697">
        <f>'ведом. 2026-2028'!AE929</f>
        <v>0</v>
      </c>
      <c r="I822" s="643"/>
      <c r="J822" s="667">
        <f>'ведом. 2026-2028'!AF929</f>
        <v>0</v>
      </c>
      <c r="K822" s="643"/>
      <c r="L822" s="373"/>
      <c r="N822" s="373"/>
      <c r="O822" s="373"/>
    </row>
    <row r="823" spans="1:15" s="153" customFormat="1" x14ac:dyDescent="0.25">
      <c r="A823" s="536" t="s">
        <v>561</v>
      </c>
      <c r="B823" s="566">
        <v>11</v>
      </c>
      <c r="C823" s="368" t="s">
        <v>7</v>
      </c>
      <c r="D823" s="676"/>
      <c r="E823" s="575"/>
      <c r="F823" s="697">
        <f t="shared" ref="F823:F828" si="242">F824</f>
        <v>148704</v>
      </c>
      <c r="G823" s="643"/>
      <c r="H823" s="697">
        <f t="shared" ref="H823:H828" si="243">H824</f>
        <v>146074</v>
      </c>
      <c r="I823" s="643"/>
      <c r="J823" s="667">
        <f t="shared" ref="J823:J828" si="244">J824</f>
        <v>147768</v>
      </c>
      <c r="K823" s="643"/>
      <c r="L823" s="140"/>
      <c r="N823" s="140"/>
      <c r="O823" s="140"/>
    </row>
    <row r="824" spans="1:15" s="153" customFormat="1" x14ac:dyDescent="0.25">
      <c r="A824" s="432" t="s">
        <v>150</v>
      </c>
      <c r="B824" s="566">
        <v>11</v>
      </c>
      <c r="C824" s="368" t="s">
        <v>7</v>
      </c>
      <c r="D824" s="676" t="s">
        <v>112</v>
      </c>
      <c r="E824" s="575"/>
      <c r="F824" s="697">
        <f t="shared" si="242"/>
        <v>148704</v>
      </c>
      <c r="G824" s="643"/>
      <c r="H824" s="697">
        <f t="shared" si="243"/>
        <v>146074</v>
      </c>
      <c r="I824" s="643"/>
      <c r="J824" s="667">
        <f t="shared" si="244"/>
        <v>147768</v>
      </c>
      <c r="K824" s="643"/>
      <c r="L824" s="140"/>
      <c r="N824" s="140"/>
      <c r="O824" s="140"/>
    </row>
    <row r="825" spans="1:15" s="153" customFormat="1" x14ac:dyDescent="0.25">
      <c r="A825" s="536" t="s">
        <v>562</v>
      </c>
      <c r="B825" s="566">
        <v>11</v>
      </c>
      <c r="C825" s="368" t="s">
        <v>7</v>
      </c>
      <c r="D825" s="676" t="s">
        <v>563</v>
      </c>
      <c r="E825" s="575"/>
      <c r="F825" s="697">
        <f t="shared" si="242"/>
        <v>148704</v>
      </c>
      <c r="G825" s="643"/>
      <c r="H825" s="697">
        <f t="shared" si="243"/>
        <v>146074</v>
      </c>
      <c r="I825" s="643"/>
      <c r="J825" s="667">
        <f t="shared" si="244"/>
        <v>147768</v>
      </c>
      <c r="K825" s="643"/>
      <c r="L825" s="140"/>
      <c r="N825" s="140"/>
      <c r="O825" s="140"/>
    </row>
    <row r="826" spans="1:15" s="153" customFormat="1" x14ac:dyDescent="0.25">
      <c r="A826" s="536" t="s">
        <v>565</v>
      </c>
      <c r="B826" s="566">
        <v>11</v>
      </c>
      <c r="C826" s="368" t="s">
        <v>7</v>
      </c>
      <c r="D826" s="676" t="s">
        <v>564</v>
      </c>
      <c r="E826" s="575"/>
      <c r="F826" s="697">
        <f t="shared" si="242"/>
        <v>148704</v>
      </c>
      <c r="G826" s="643"/>
      <c r="H826" s="697">
        <f t="shared" si="243"/>
        <v>146074</v>
      </c>
      <c r="I826" s="643"/>
      <c r="J826" s="667">
        <f t="shared" si="244"/>
        <v>147768</v>
      </c>
      <c r="K826" s="643"/>
      <c r="L826" s="140"/>
      <c r="N826" s="140"/>
      <c r="O826" s="140"/>
    </row>
    <row r="827" spans="1:15" s="153" customFormat="1" ht="31.5" x14ac:dyDescent="0.25">
      <c r="A827" s="536" t="s">
        <v>567</v>
      </c>
      <c r="B827" s="566">
        <v>11</v>
      </c>
      <c r="C827" s="368" t="s">
        <v>7</v>
      </c>
      <c r="D827" s="676" t="s">
        <v>566</v>
      </c>
      <c r="E827" s="575"/>
      <c r="F827" s="697">
        <f t="shared" si="242"/>
        <v>148704</v>
      </c>
      <c r="G827" s="643"/>
      <c r="H827" s="697">
        <f t="shared" si="243"/>
        <v>146074</v>
      </c>
      <c r="I827" s="643"/>
      <c r="J827" s="667">
        <f t="shared" si="244"/>
        <v>147768</v>
      </c>
      <c r="K827" s="643"/>
      <c r="L827" s="140"/>
      <c r="N827" s="140"/>
      <c r="O827" s="140"/>
    </row>
    <row r="828" spans="1:15" s="153" customFormat="1" ht="31.5" x14ac:dyDescent="0.25">
      <c r="A828" s="366" t="s">
        <v>58</v>
      </c>
      <c r="B828" s="566">
        <v>11</v>
      </c>
      <c r="C828" s="368" t="s">
        <v>7</v>
      </c>
      <c r="D828" s="676" t="s">
        <v>566</v>
      </c>
      <c r="E828" s="575">
        <v>600</v>
      </c>
      <c r="F828" s="697">
        <f t="shared" si="242"/>
        <v>148704</v>
      </c>
      <c r="G828" s="643"/>
      <c r="H828" s="697">
        <f t="shared" si="243"/>
        <v>146074</v>
      </c>
      <c r="I828" s="643"/>
      <c r="J828" s="667">
        <f t="shared" si="244"/>
        <v>147768</v>
      </c>
      <c r="K828" s="643"/>
      <c r="L828" s="140"/>
      <c r="N828" s="140"/>
      <c r="O828" s="140"/>
    </row>
    <row r="829" spans="1:15" s="153" customFormat="1" x14ac:dyDescent="0.25">
      <c r="A829" s="536" t="s">
        <v>127</v>
      </c>
      <c r="B829" s="566">
        <v>11</v>
      </c>
      <c r="C829" s="368" t="s">
        <v>7</v>
      </c>
      <c r="D829" s="676" t="s">
        <v>566</v>
      </c>
      <c r="E829" s="575">
        <v>620</v>
      </c>
      <c r="F829" s="697">
        <f>'ведом. 2026-2028'!AD469</f>
        <v>148704</v>
      </c>
      <c r="G829" s="643"/>
      <c r="H829" s="697">
        <f>'ведом. 2026-2028'!AE469</f>
        <v>146074</v>
      </c>
      <c r="I829" s="643"/>
      <c r="J829" s="667">
        <f>'ведом. 2026-2028'!AF469</f>
        <v>147768</v>
      </c>
      <c r="K829" s="643"/>
      <c r="L829" s="140"/>
      <c r="N829" s="140"/>
      <c r="O829" s="140"/>
    </row>
    <row r="830" spans="1:15" s="124" customFormat="1" x14ac:dyDescent="0.25">
      <c r="A830" s="557" t="s">
        <v>419</v>
      </c>
      <c r="B830" s="157">
        <v>13</v>
      </c>
      <c r="C830" s="158"/>
      <c r="D830" s="685"/>
      <c r="E830" s="573"/>
      <c r="F830" s="698">
        <f>F832</f>
        <v>13837.1</v>
      </c>
      <c r="G830" s="644"/>
      <c r="H830" s="698">
        <f>H832</f>
        <v>32783.800000000003</v>
      </c>
      <c r="I830" s="644"/>
      <c r="J830" s="668">
        <f>J832</f>
        <v>32789.9</v>
      </c>
      <c r="K830" s="644"/>
      <c r="L830" s="140"/>
      <c r="N830" s="140"/>
      <c r="O830" s="140"/>
    </row>
    <row r="831" spans="1:15" s="153" customFormat="1" x14ac:dyDescent="0.25">
      <c r="A831" s="366" t="s">
        <v>420</v>
      </c>
      <c r="B831" s="363">
        <v>13</v>
      </c>
      <c r="C831" s="368" t="s">
        <v>28</v>
      </c>
      <c r="D831" s="676"/>
      <c r="E831" s="573"/>
      <c r="F831" s="697">
        <f>F832</f>
        <v>13837.1</v>
      </c>
      <c r="G831" s="643"/>
      <c r="H831" s="697">
        <f>H832</f>
        <v>32783.800000000003</v>
      </c>
      <c r="I831" s="643"/>
      <c r="J831" s="667">
        <f>J832</f>
        <v>32789.9</v>
      </c>
      <c r="K831" s="644"/>
      <c r="L831" s="140"/>
      <c r="N831" s="140"/>
      <c r="O831" s="140"/>
    </row>
    <row r="832" spans="1:15" s="124" customFormat="1" x14ac:dyDescent="0.25">
      <c r="A832" s="432" t="s">
        <v>179</v>
      </c>
      <c r="B832" s="363">
        <v>13</v>
      </c>
      <c r="C832" s="368" t="s">
        <v>28</v>
      </c>
      <c r="D832" s="676" t="s">
        <v>109</v>
      </c>
      <c r="E832" s="368"/>
      <c r="F832" s="697">
        <f>F836</f>
        <v>13837.1</v>
      </c>
      <c r="G832" s="643"/>
      <c r="H832" s="697">
        <f>H836</f>
        <v>32783.800000000003</v>
      </c>
      <c r="I832" s="643"/>
      <c r="J832" s="667">
        <f>J836</f>
        <v>32789.9</v>
      </c>
      <c r="K832" s="643"/>
      <c r="L832" s="140"/>
      <c r="M832" s="124" t="s">
        <v>347</v>
      </c>
      <c r="N832" s="140"/>
      <c r="O832" s="140"/>
    </row>
    <row r="833" spans="1:15" s="124" customFormat="1" x14ac:dyDescent="0.25">
      <c r="A833" s="426" t="s">
        <v>508</v>
      </c>
      <c r="B833" s="363">
        <v>13</v>
      </c>
      <c r="C833" s="368" t="s">
        <v>28</v>
      </c>
      <c r="D833" s="676" t="s">
        <v>389</v>
      </c>
      <c r="E833" s="368"/>
      <c r="F833" s="697">
        <f>F836</f>
        <v>13837.1</v>
      </c>
      <c r="G833" s="643"/>
      <c r="H833" s="697">
        <f>H836</f>
        <v>32783.800000000003</v>
      </c>
      <c r="I833" s="643"/>
      <c r="J833" s="667">
        <f>J836</f>
        <v>32789.9</v>
      </c>
      <c r="K833" s="643"/>
      <c r="L833" s="140"/>
      <c r="N833" s="140"/>
      <c r="O833" s="140"/>
    </row>
    <row r="834" spans="1:15" s="124" customFormat="1" x14ac:dyDescent="0.25">
      <c r="A834" s="428" t="s">
        <v>509</v>
      </c>
      <c r="B834" s="363">
        <v>13</v>
      </c>
      <c r="C834" s="368" t="s">
        <v>28</v>
      </c>
      <c r="D834" s="676" t="s">
        <v>391</v>
      </c>
      <c r="E834" s="368"/>
      <c r="F834" s="697">
        <f>F835</f>
        <v>13837.1</v>
      </c>
      <c r="G834" s="643"/>
      <c r="H834" s="697">
        <f>H835</f>
        <v>32783.800000000003</v>
      </c>
      <c r="I834" s="643"/>
      <c r="J834" s="667">
        <f>J835</f>
        <v>32789.9</v>
      </c>
      <c r="K834" s="643"/>
      <c r="L834" s="140"/>
      <c r="N834" s="140"/>
      <c r="O834" s="140"/>
    </row>
    <row r="835" spans="1:15" s="124" customFormat="1" x14ac:dyDescent="0.25">
      <c r="A835" s="426" t="s">
        <v>181</v>
      </c>
      <c r="B835" s="363">
        <v>13</v>
      </c>
      <c r="C835" s="368" t="s">
        <v>28</v>
      </c>
      <c r="D835" s="676" t="s">
        <v>510</v>
      </c>
      <c r="E835" s="368"/>
      <c r="F835" s="697">
        <f>F836</f>
        <v>13837.1</v>
      </c>
      <c r="G835" s="643"/>
      <c r="H835" s="697">
        <f>H836</f>
        <v>32783.800000000003</v>
      </c>
      <c r="I835" s="643"/>
      <c r="J835" s="667">
        <f>J836</f>
        <v>32789.9</v>
      </c>
      <c r="K835" s="643"/>
      <c r="L835" s="140"/>
      <c r="N835" s="140"/>
      <c r="O835" s="140"/>
    </row>
    <row r="836" spans="1:15" s="124" customFormat="1" x14ac:dyDescent="0.25">
      <c r="A836" s="366" t="s">
        <v>65</v>
      </c>
      <c r="B836" s="363">
        <v>13</v>
      </c>
      <c r="C836" s="368" t="s">
        <v>28</v>
      </c>
      <c r="D836" s="676" t="s">
        <v>510</v>
      </c>
      <c r="E836" s="368">
        <v>700</v>
      </c>
      <c r="F836" s="697">
        <f>F837</f>
        <v>13837.1</v>
      </c>
      <c r="G836" s="643"/>
      <c r="H836" s="697">
        <f>H837</f>
        <v>32783.800000000003</v>
      </c>
      <c r="I836" s="643"/>
      <c r="J836" s="667">
        <f>J837</f>
        <v>32789.9</v>
      </c>
      <c r="K836" s="643"/>
      <c r="L836" s="140"/>
      <c r="N836" s="140"/>
      <c r="O836" s="140"/>
    </row>
    <row r="837" spans="1:15" s="124" customFormat="1" ht="17.25" thickBot="1" x14ac:dyDescent="0.3">
      <c r="A837" s="654" t="s">
        <v>341</v>
      </c>
      <c r="B837" s="661">
        <v>13</v>
      </c>
      <c r="C837" s="662" t="s">
        <v>28</v>
      </c>
      <c r="D837" s="692" t="s">
        <v>510</v>
      </c>
      <c r="E837" s="662">
        <v>730</v>
      </c>
      <c r="F837" s="703">
        <f>'ведом. 2026-2028'!AD477</f>
        <v>13837.1</v>
      </c>
      <c r="G837" s="650"/>
      <c r="H837" s="703">
        <f>'ведом. 2026-2028'!AE477</f>
        <v>32783.800000000003</v>
      </c>
      <c r="I837" s="650"/>
      <c r="J837" s="673">
        <f>'ведом. 2026-2028'!AF477</f>
        <v>32789.9</v>
      </c>
      <c r="K837" s="650"/>
      <c r="L837" s="140"/>
      <c r="N837" s="140"/>
      <c r="O837" s="140"/>
    </row>
    <row r="838" spans="1:15" s="124" customFormat="1" ht="18" customHeight="1" thickBot="1" x14ac:dyDescent="0.3">
      <c r="A838" s="637" t="s">
        <v>54</v>
      </c>
      <c r="B838" s="638"/>
      <c r="C838" s="663"/>
      <c r="D838" s="693"/>
      <c r="E838" s="639"/>
      <c r="F838" s="640">
        <f t="shared" ref="F838:K838" si="245">F830+F808+F762+F699+F538+F356+F267+F208+F193+F11+F530</f>
        <v>4568330.9999999991</v>
      </c>
      <c r="G838" s="641">
        <f t="shared" si="245"/>
        <v>1946659</v>
      </c>
      <c r="H838" s="640">
        <f t="shared" si="245"/>
        <v>4046638.3</v>
      </c>
      <c r="I838" s="641">
        <f t="shared" si="245"/>
        <v>1774120.3</v>
      </c>
      <c r="J838" s="641">
        <f t="shared" si="245"/>
        <v>3576759.5999999996</v>
      </c>
      <c r="K838" s="641">
        <f t="shared" si="245"/>
        <v>1376271.3</v>
      </c>
      <c r="L838" s="140"/>
      <c r="N838" s="140"/>
      <c r="O838" s="140"/>
    </row>
    <row r="839" spans="1:15" x14ac:dyDescent="0.25">
      <c r="K839" s="132"/>
      <c r="O839" s="132"/>
    </row>
    <row r="840" spans="1:15" x14ac:dyDescent="0.25">
      <c r="J840" s="132"/>
      <c r="O840" s="132"/>
    </row>
    <row r="841" spans="1:15" x14ac:dyDescent="0.25">
      <c r="A841" s="149"/>
      <c r="B841" s="117"/>
      <c r="C841" s="117"/>
      <c r="D841" s="118"/>
      <c r="E841" s="117"/>
      <c r="G841" s="22"/>
      <c r="I841" s="22"/>
      <c r="J841" s="22"/>
      <c r="K841" s="22"/>
    </row>
    <row r="842" spans="1:15" x14ac:dyDescent="0.25">
      <c r="I842" s="22"/>
      <c r="J842" s="22"/>
    </row>
    <row r="843" spans="1:15" ht="12.75" x14ac:dyDescent="0.2">
      <c r="A843" s="115"/>
      <c r="B843" s="115"/>
      <c r="C843" s="115"/>
      <c r="D843" s="115"/>
      <c r="E843" s="115"/>
      <c r="F843" s="115"/>
      <c r="G843" s="115"/>
      <c r="H843" s="115"/>
      <c r="I843" s="115"/>
      <c r="J843" s="132"/>
    </row>
    <row r="844" spans="1:15" x14ac:dyDescent="0.25">
      <c r="J844" s="309"/>
    </row>
    <row r="845" spans="1:15" ht="12.75" x14ac:dyDescent="0.2">
      <c r="A845" s="115"/>
      <c r="B845" s="115"/>
      <c r="C845" s="115"/>
      <c r="D845" s="115"/>
      <c r="E845" s="115"/>
      <c r="F845" s="115"/>
      <c r="G845" s="115"/>
      <c r="H845" s="115"/>
      <c r="I845" s="115"/>
      <c r="J845" s="132"/>
    </row>
  </sheetData>
  <mergeCells count="4">
    <mergeCell ref="I1:K1"/>
    <mergeCell ref="I2:K2"/>
    <mergeCell ref="A7:K7"/>
    <mergeCell ref="G3:K3"/>
  </mergeCells>
  <phoneticPr fontId="29" type="noConversion"/>
  <pageMargins left="0.31496062992125984" right="0.31496062992125984" top="0.74803149606299213" bottom="0.35433070866141736" header="0.31496062992125984" footer="0.11811023622047245"/>
  <pageSetup paperSize="9" scale="62" orientation="landscape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03"/>
  <sheetViews>
    <sheetView view="pageBreakPreview" topLeftCell="A148" zoomScaleNormal="75" zoomScaleSheetLayoutView="100" workbookViewId="0">
      <selection activeCell="A159" sqref="A159"/>
    </sheetView>
  </sheetViews>
  <sheetFormatPr defaultColWidth="9.28515625" defaultRowHeight="15.75" x14ac:dyDescent="0.25"/>
  <cols>
    <col min="1" max="1" width="97" style="119" customWidth="1"/>
    <col min="2" max="2" width="19.85546875" style="148" customWidth="1"/>
    <col min="3" max="3" width="6.7109375" style="122" customWidth="1"/>
    <col min="4" max="5" width="12.85546875" style="123" customWidth="1"/>
    <col min="6" max="6" width="13.5703125" style="124" customWidth="1"/>
    <col min="7" max="7" width="20" style="124" hidden="1" customWidth="1"/>
    <col min="8" max="30" width="9.28515625" style="124" hidden="1" customWidth="1"/>
    <col min="31" max="16384" width="9.28515625" style="124"/>
  </cols>
  <sheetData>
    <row r="1" spans="1:38" s="303" customFormat="1" x14ac:dyDescent="0.25">
      <c r="A1" s="119"/>
      <c r="B1" s="470"/>
      <c r="C1" s="470"/>
      <c r="D1" s="606" t="s">
        <v>558</v>
      </c>
      <c r="E1" s="600"/>
      <c r="F1" s="600"/>
    </row>
    <row r="2" spans="1:38" s="153" customFormat="1" ht="99.75" customHeight="1" x14ac:dyDescent="0.2">
      <c r="A2" s="119"/>
      <c r="B2" s="378"/>
      <c r="C2" s="450"/>
      <c r="D2" s="595" t="s">
        <v>688</v>
      </c>
      <c r="E2" s="596"/>
      <c r="F2" s="596"/>
    </row>
    <row r="3" spans="1:38" s="153" customFormat="1" x14ac:dyDescent="0.25">
      <c r="A3" s="119"/>
      <c r="B3" s="131"/>
      <c r="C3" s="117"/>
      <c r="D3" s="8"/>
      <c r="E3" s="8"/>
    </row>
    <row r="4" spans="1:38" s="153" customFormat="1" x14ac:dyDescent="0.25">
      <c r="A4" s="119"/>
      <c r="B4" s="131"/>
      <c r="C4" s="117"/>
      <c r="D4" s="8"/>
      <c r="E4" s="8"/>
    </row>
    <row r="5" spans="1:38" ht="77.25" customHeight="1" x14ac:dyDescent="0.2">
      <c r="A5" s="603" t="s">
        <v>776</v>
      </c>
      <c r="B5" s="603"/>
      <c r="C5" s="603"/>
      <c r="D5" s="604"/>
      <c r="E5" s="604"/>
      <c r="F5" s="605"/>
      <c r="AL5" s="124" t="s">
        <v>347</v>
      </c>
    </row>
    <row r="6" spans="1:38" x14ac:dyDescent="0.25">
      <c r="A6" s="19"/>
      <c r="B6" s="147"/>
      <c r="C6" s="25"/>
      <c r="D6" s="26"/>
      <c r="E6" s="26"/>
      <c r="F6" s="171"/>
      <c r="G6" s="170"/>
      <c r="H6" s="170"/>
      <c r="I6" s="170"/>
    </row>
    <row r="7" spans="1:38" ht="16.5" thickBot="1" x14ac:dyDescent="0.3">
      <c r="A7" s="19"/>
      <c r="B7" s="147"/>
      <c r="C7" s="25"/>
      <c r="D7" s="26"/>
      <c r="E7" s="26"/>
      <c r="F7" s="26" t="s">
        <v>143</v>
      </c>
      <c r="G7" s="188"/>
      <c r="H7" s="188"/>
      <c r="I7" s="188"/>
    </row>
    <row r="8" spans="1:38" ht="32.25" thickBot="1" x14ac:dyDescent="0.25">
      <c r="A8" s="451" t="s">
        <v>70</v>
      </c>
      <c r="B8" s="451" t="s">
        <v>1</v>
      </c>
      <c r="C8" s="451" t="s">
        <v>60</v>
      </c>
      <c r="D8" s="452" t="s">
        <v>574</v>
      </c>
      <c r="E8" s="452" t="s">
        <v>597</v>
      </c>
      <c r="F8" s="452" t="s">
        <v>687</v>
      </c>
      <c r="G8" s="161"/>
      <c r="H8" s="161"/>
      <c r="I8" s="161"/>
    </row>
    <row r="9" spans="1:38" ht="16.5" thickBot="1" x14ac:dyDescent="0.3">
      <c r="A9" s="453">
        <v>1</v>
      </c>
      <c r="B9" s="454">
        <v>2</v>
      </c>
      <c r="C9" s="453">
        <v>3</v>
      </c>
      <c r="D9" s="453">
        <v>4</v>
      </c>
      <c r="E9" s="453">
        <v>5</v>
      </c>
      <c r="F9" s="453">
        <v>6</v>
      </c>
      <c r="G9" s="134"/>
      <c r="H9" s="136" t="s">
        <v>543</v>
      </c>
      <c r="I9" s="116"/>
    </row>
    <row r="10" spans="1:38" s="120" customFormat="1" x14ac:dyDescent="0.25">
      <c r="A10" s="550" t="s">
        <v>542</v>
      </c>
      <c r="B10" s="546" t="s">
        <v>111</v>
      </c>
      <c r="C10" s="471"/>
      <c r="D10" s="500">
        <f>D11+D16+D27+D51</f>
        <v>274441.90000000002</v>
      </c>
      <c r="E10" s="526">
        <f>E11+E16+E27+E51</f>
        <v>269254.7</v>
      </c>
      <c r="F10" s="500">
        <f>F11+F16+F27+F51</f>
        <v>270524.79999999999</v>
      </c>
      <c r="G10" s="138"/>
    </row>
    <row r="11" spans="1:38" x14ac:dyDescent="0.25">
      <c r="A11" s="210" t="s">
        <v>470</v>
      </c>
      <c r="B11" s="142" t="s">
        <v>304</v>
      </c>
      <c r="C11" s="472"/>
      <c r="D11" s="369">
        <f>D12</f>
        <v>39562</v>
      </c>
      <c r="E11" s="473">
        <f t="shared" ref="E11:F11" si="0">E12</f>
        <v>39783</v>
      </c>
      <c r="F11" s="369">
        <f t="shared" si="0"/>
        <v>39998</v>
      </c>
      <c r="G11" s="473" t="e">
        <f>G12+#REF!</f>
        <v>#REF!</v>
      </c>
      <c r="H11" s="347" t="e">
        <f>H12+#REF!</f>
        <v>#REF!</v>
      </c>
      <c r="I11" s="347" t="e">
        <f>I12+#REF!</f>
        <v>#REF!</v>
      </c>
      <c r="J11" s="347" t="e">
        <f>J12+#REF!</f>
        <v>#REF!</v>
      </c>
      <c r="K11" s="347" t="e">
        <f>K12+#REF!</f>
        <v>#REF!</v>
      </c>
      <c r="L11" s="347" t="e">
        <f>L12+#REF!</f>
        <v>#REF!</v>
      </c>
      <c r="M11" s="347" t="e">
        <f>M12+#REF!</f>
        <v>#REF!</v>
      </c>
      <c r="N11" s="347" t="e">
        <f>N12+#REF!</f>
        <v>#REF!</v>
      </c>
      <c r="O11" s="347" t="e">
        <f>O12+#REF!</f>
        <v>#REF!</v>
      </c>
      <c r="P11" s="347" t="e">
        <f>P12+#REF!</f>
        <v>#REF!</v>
      </c>
      <c r="Q11" s="347" t="e">
        <f>Q12+#REF!</f>
        <v>#REF!</v>
      </c>
      <c r="R11" s="347" t="e">
        <f>R12+#REF!</f>
        <v>#REF!</v>
      </c>
      <c r="S11" s="347" t="e">
        <f>S12+#REF!</f>
        <v>#REF!</v>
      </c>
      <c r="T11" s="347" t="e">
        <f>T12+#REF!</f>
        <v>#REF!</v>
      </c>
      <c r="U11" s="347" t="e">
        <f>U12+#REF!</f>
        <v>#REF!</v>
      </c>
      <c r="V11" s="347" t="e">
        <f>V12+#REF!</f>
        <v>#REF!</v>
      </c>
      <c r="W11" s="347" t="e">
        <f>W12+#REF!</f>
        <v>#REF!</v>
      </c>
      <c r="X11" s="347" t="e">
        <f>X12+#REF!</f>
        <v>#REF!</v>
      </c>
      <c r="Y11" s="347" t="e">
        <f>Y12+#REF!</f>
        <v>#REF!</v>
      </c>
      <c r="Z11" s="347" t="e">
        <f>Z12+#REF!</f>
        <v>#REF!</v>
      </c>
      <c r="AA11" s="347" t="e">
        <f>AA12+#REF!</f>
        <v>#REF!</v>
      </c>
      <c r="AB11" s="347" t="e">
        <f>AB12+#REF!</f>
        <v>#REF!</v>
      </c>
      <c r="AC11" s="347" t="e">
        <f>AC12+#REF!</f>
        <v>#REF!</v>
      </c>
      <c r="AD11" s="347" t="e">
        <f>AD12+#REF!</f>
        <v>#REF!</v>
      </c>
    </row>
    <row r="12" spans="1:38" x14ac:dyDescent="0.25">
      <c r="A12" s="223" t="s">
        <v>305</v>
      </c>
      <c r="B12" s="142" t="s">
        <v>306</v>
      </c>
      <c r="C12" s="472"/>
      <c r="D12" s="369">
        <f t="shared" ref="D12:F14" si="1">D13</f>
        <v>39562</v>
      </c>
      <c r="E12" s="473">
        <f t="shared" si="1"/>
        <v>39783</v>
      </c>
      <c r="F12" s="369">
        <f t="shared" si="1"/>
        <v>39998</v>
      </c>
      <c r="G12" s="138"/>
    </row>
    <row r="13" spans="1:38" ht="31.5" x14ac:dyDescent="0.25">
      <c r="A13" s="278" t="s">
        <v>244</v>
      </c>
      <c r="B13" s="142" t="s">
        <v>245</v>
      </c>
      <c r="C13" s="472"/>
      <c r="D13" s="369">
        <f t="shared" si="1"/>
        <v>39562</v>
      </c>
      <c r="E13" s="473">
        <f t="shared" si="1"/>
        <v>39783</v>
      </c>
      <c r="F13" s="369">
        <f t="shared" si="1"/>
        <v>39998</v>
      </c>
      <c r="G13" s="138"/>
    </row>
    <row r="14" spans="1:38" ht="31.5" x14ac:dyDescent="0.25">
      <c r="A14" s="225" t="s">
        <v>58</v>
      </c>
      <c r="B14" s="142" t="s">
        <v>245</v>
      </c>
      <c r="C14" s="253">
        <v>600</v>
      </c>
      <c r="D14" s="369">
        <f t="shared" si="1"/>
        <v>39562</v>
      </c>
      <c r="E14" s="473">
        <f t="shared" si="1"/>
        <v>39783</v>
      </c>
      <c r="F14" s="369">
        <f t="shared" si="1"/>
        <v>39998</v>
      </c>
      <c r="G14" s="138"/>
    </row>
    <row r="15" spans="1:38" x14ac:dyDescent="0.25">
      <c r="A15" s="225" t="s">
        <v>59</v>
      </c>
      <c r="B15" s="142" t="s">
        <v>245</v>
      </c>
      <c r="C15" s="253">
        <v>610</v>
      </c>
      <c r="D15" s="369">
        <f>'Функц. 2026-2028'!F706</f>
        <v>39562</v>
      </c>
      <c r="E15" s="473">
        <f>'Функц. 2026-2028'!H706</f>
        <v>39783</v>
      </c>
      <c r="F15" s="369">
        <f>'Функц. 2026-2028'!J706</f>
        <v>39998</v>
      </c>
      <c r="G15" s="138"/>
    </row>
    <row r="16" spans="1:38" x14ac:dyDescent="0.25">
      <c r="A16" s="223" t="s">
        <v>471</v>
      </c>
      <c r="B16" s="142" t="s">
        <v>137</v>
      </c>
      <c r="C16" s="502"/>
      <c r="D16" s="369">
        <f>D17</f>
        <v>42404.6</v>
      </c>
      <c r="E16" s="473">
        <f t="shared" ref="E16:F16" si="2">E17</f>
        <v>42637.7</v>
      </c>
      <c r="F16" s="369">
        <f t="shared" si="2"/>
        <v>42840.800000000003</v>
      </c>
      <c r="G16" s="138"/>
    </row>
    <row r="17" spans="1:30" ht="31.5" x14ac:dyDescent="0.25">
      <c r="A17" s="223" t="s">
        <v>246</v>
      </c>
      <c r="B17" s="142" t="s">
        <v>138</v>
      </c>
      <c r="C17" s="253"/>
      <c r="D17" s="369">
        <f>D18+D21+D24</f>
        <v>42404.6</v>
      </c>
      <c r="E17" s="473">
        <f>E18+E21+E24</f>
        <v>42637.7</v>
      </c>
      <c r="F17" s="369">
        <f>F18+F21+F24</f>
        <v>42840.800000000003</v>
      </c>
      <c r="G17" s="138"/>
    </row>
    <row r="18" spans="1:30" ht="31.5" x14ac:dyDescent="0.25">
      <c r="A18" s="278" t="s">
        <v>671</v>
      </c>
      <c r="B18" s="142" t="s">
        <v>247</v>
      </c>
      <c r="C18" s="253"/>
      <c r="D18" s="369">
        <f t="shared" ref="D18:F19" si="3">D19</f>
        <v>1000</v>
      </c>
      <c r="E18" s="473">
        <f t="shared" si="3"/>
        <v>1000</v>
      </c>
      <c r="F18" s="369">
        <f t="shared" si="3"/>
        <v>1000</v>
      </c>
      <c r="G18" s="138"/>
    </row>
    <row r="19" spans="1:30" ht="31.5" x14ac:dyDescent="0.25">
      <c r="A19" s="225" t="s">
        <v>58</v>
      </c>
      <c r="B19" s="142" t="s">
        <v>247</v>
      </c>
      <c r="C19" s="253">
        <v>600</v>
      </c>
      <c r="D19" s="369">
        <f t="shared" si="3"/>
        <v>1000</v>
      </c>
      <c r="E19" s="473">
        <f t="shared" si="3"/>
        <v>1000</v>
      </c>
      <c r="F19" s="369">
        <f t="shared" si="3"/>
        <v>1000</v>
      </c>
      <c r="G19" s="138"/>
    </row>
    <row r="20" spans="1:30" x14ac:dyDescent="0.25">
      <c r="A20" s="225" t="s">
        <v>59</v>
      </c>
      <c r="B20" s="142" t="s">
        <v>247</v>
      </c>
      <c r="C20" s="253">
        <v>610</v>
      </c>
      <c r="D20" s="369">
        <f>'Функц. 2026-2028'!F711</f>
        <v>1000</v>
      </c>
      <c r="E20" s="473">
        <f>'Функц. 2026-2028'!H711</f>
        <v>1000</v>
      </c>
      <c r="F20" s="369">
        <f>'Функц. 2026-2028'!J711</f>
        <v>1000</v>
      </c>
      <c r="G20" s="138"/>
    </row>
    <row r="21" spans="1:30" ht="31.5" x14ac:dyDescent="0.25">
      <c r="A21" s="225" t="s">
        <v>248</v>
      </c>
      <c r="B21" s="142" t="s">
        <v>249</v>
      </c>
      <c r="C21" s="253"/>
      <c r="D21" s="369">
        <f t="shared" ref="D21:F22" si="4">D22</f>
        <v>41022</v>
      </c>
      <c r="E21" s="473">
        <f t="shared" si="4"/>
        <v>41247</v>
      </c>
      <c r="F21" s="369">
        <f t="shared" si="4"/>
        <v>41439</v>
      </c>
      <c r="G21" s="138"/>
    </row>
    <row r="22" spans="1:30" ht="31.5" x14ac:dyDescent="0.25">
      <c r="A22" s="225" t="s">
        <v>58</v>
      </c>
      <c r="B22" s="142" t="s">
        <v>249</v>
      </c>
      <c r="C22" s="253">
        <v>600</v>
      </c>
      <c r="D22" s="369">
        <f t="shared" si="4"/>
        <v>41022</v>
      </c>
      <c r="E22" s="473">
        <f t="shared" si="4"/>
        <v>41247</v>
      </c>
      <c r="F22" s="369">
        <f t="shared" si="4"/>
        <v>41439</v>
      </c>
      <c r="G22" s="138"/>
    </row>
    <row r="23" spans="1:30" x14ac:dyDescent="0.25">
      <c r="A23" s="225" t="s">
        <v>59</v>
      </c>
      <c r="B23" s="142" t="s">
        <v>249</v>
      </c>
      <c r="C23" s="253">
        <v>610</v>
      </c>
      <c r="D23" s="369">
        <f>'Функц. 2026-2028'!F714</f>
        <v>41022</v>
      </c>
      <c r="E23" s="473">
        <f>'Функц. 2026-2028'!H714</f>
        <v>41247</v>
      </c>
      <c r="F23" s="369">
        <f>'Функц. 2026-2028'!J714</f>
        <v>41439</v>
      </c>
      <c r="G23" s="138"/>
    </row>
    <row r="24" spans="1:30" s="153" customFormat="1" ht="31.5" x14ac:dyDescent="0.25">
      <c r="A24" s="274" t="s">
        <v>481</v>
      </c>
      <c r="B24" s="142" t="s">
        <v>383</v>
      </c>
      <c r="C24" s="253"/>
      <c r="D24" s="369">
        <f t="shared" ref="D24:F25" si="5">D25</f>
        <v>382.6</v>
      </c>
      <c r="E24" s="473">
        <f t="shared" si="5"/>
        <v>390.7</v>
      </c>
      <c r="F24" s="369">
        <f t="shared" si="5"/>
        <v>401.79999999999995</v>
      </c>
      <c r="G24" s="138"/>
    </row>
    <row r="25" spans="1:30" s="153" customFormat="1" ht="31.5" x14ac:dyDescent="0.25">
      <c r="A25" s="274" t="s">
        <v>58</v>
      </c>
      <c r="B25" s="142" t="s">
        <v>383</v>
      </c>
      <c r="C25" s="253">
        <v>600</v>
      </c>
      <c r="D25" s="369">
        <f t="shared" si="5"/>
        <v>382.6</v>
      </c>
      <c r="E25" s="473">
        <f t="shared" si="5"/>
        <v>390.7</v>
      </c>
      <c r="F25" s="369">
        <f t="shared" si="5"/>
        <v>401.79999999999995</v>
      </c>
      <c r="G25" s="138"/>
    </row>
    <row r="26" spans="1:30" s="153" customFormat="1" x14ac:dyDescent="0.25">
      <c r="A26" s="274" t="s">
        <v>59</v>
      </c>
      <c r="B26" s="142" t="s">
        <v>383</v>
      </c>
      <c r="C26" s="253">
        <v>610</v>
      </c>
      <c r="D26" s="369">
        <f>'Функц. 2026-2028'!F717</f>
        <v>382.6</v>
      </c>
      <c r="E26" s="473">
        <f>'Функц. 2026-2028'!H717</f>
        <v>390.7</v>
      </c>
      <c r="F26" s="369">
        <f>'Функц. 2026-2028'!J717</f>
        <v>401.79999999999995</v>
      </c>
      <c r="G26" s="138"/>
    </row>
    <row r="27" spans="1:30" ht="31.5" x14ac:dyDescent="0.25">
      <c r="A27" s="210" t="s">
        <v>472</v>
      </c>
      <c r="B27" s="142" t="s">
        <v>250</v>
      </c>
      <c r="C27" s="253"/>
      <c r="D27" s="369">
        <f>D28+D47+D43</f>
        <v>118533.5</v>
      </c>
      <c r="E27" s="473">
        <f t="shared" ref="E27:F27" si="6">E28+E47+E43</f>
        <v>115392</v>
      </c>
      <c r="F27" s="369">
        <f t="shared" si="6"/>
        <v>116244</v>
      </c>
      <c r="G27" s="138"/>
    </row>
    <row r="28" spans="1:30" x14ac:dyDescent="0.25">
      <c r="A28" s="210" t="s">
        <v>339</v>
      </c>
      <c r="B28" s="142" t="s">
        <v>473</v>
      </c>
      <c r="C28" s="253"/>
      <c r="D28" s="369">
        <f>D29+D36</f>
        <v>114188</v>
      </c>
      <c r="E28" s="473">
        <f>E29+E36</f>
        <v>115392</v>
      </c>
      <c r="F28" s="369">
        <f>F29+F36</f>
        <v>116244</v>
      </c>
      <c r="G28" s="138"/>
    </row>
    <row r="29" spans="1:30" x14ac:dyDescent="0.25">
      <c r="A29" s="278" t="s">
        <v>251</v>
      </c>
      <c r="B29" s="142" t="s">
        <v>527</v>
      </c>
      <c r="C29" s="253"/>
      <c r="D29" s="369">
        <f>D30+D33</f>
        <v>8637</v>
      </c>
      <c r="E29" s="473">
        <f>E30+E33</f>
        <v>8982</v>
      </c>
      <c r="F29" s="369">
        <f>F30+F33</f>
        <v>9341</v>
      </c>
      <c r="G29" s="138"/>
    </row>
    <row r="30" spans="1:30" ht="31.5" x14ac:dyDescent="0.25">
      <c r="A30" s="225" t="s">
        <v>252</v>
      </c>
      <c r="B30" s="142" t="s">
        <v>528</v>
      </c>
      <c r="C30" s="253"/>
      <c r="D30" s="369">
        <f>D31</f>
        <v>8102</v>
      </c>
      <c r="E30" s="473">
        <f t="shared" ref="E30:F30" si="7">E31</f>
        <v>8447</v>
      </c>
      <c r="F30" s="369">
        <f t="shared" si="7"/>
        <v>8806</v>
      </c>
      <c r="G30" s="473" t="e">
        <f>#REF!+G31</f>
        <v>#REF!</v>
      </c>
      <c r="H30" s="369" t="e">
        <f>#REF!+H31</f>
        <v>#REF!</v>
      </c>
      <c r="I30" s="369" t="e">
        <f>#REF!+I31</f>
        <v>#REF!</v>
      </c>
      <c r="J30" s="369" t="e">
        <f>#REF!+J31</f>
        <v>#REF!</v>
      </c>
      <c r="K30" s="369" t="e">
        <f>#REF!+K31</f>
        <v>#REF!</v>
      </c>
      <c r="L30" s="369" t="e">
        <f>#REF!+L31</f>
        <v>#REF!</v>
      </c>
      <c r="M30" s="369" t="e">
        <f>#REF!+M31</f>
        <v>#REF!</v>
      </c>
      <c r="N30" s="369" t="e">
        <f>#REF!+N31</f>
        <v>#REF!</v>
      </c>
      <c r="O30" s="369" t="e">
        <f>#REF!+O31</f>
        <v>#REF!</v>
      </c>
      <c r="P30" s="369" t="e">
        <f>#REF!+P31</f>
        <v>#REF!</v>
      </c>
      <c r="Q30" s="369" t="e">
        <f>#REF!+Q31</f>
        <v>#REF!</v>
      </c>
      <c r="R30" s="369" t="e">
        <f>#REF!+R31</f>
        <v>#REF!</v>
      </c>
      <c r="S30" s="369" t="e">
        <f>#REF!+S31</f>
        <v>#REF!</v>
      </c>
      <c r="T30" s="369" t="e">
        <f>#REF!+T31</f>
        <v>#REF!</v>
      </c>
      <c r="U30" s="369" t="e">
        <f>#REF!+U31</f>
        <v>#REF!</v>
      </c>
      <c r="V30" s="369" t="e">
        <f>#REF!+V31</f>
        <v>#REF!</v>
      </c>
      <c r="W30" s="369" t="e">
        <f>#REF!+W31</f>
        <v>#REF!</v>
      </c>
      <c r="X30" s="369" t="e">
        <f>#REF!+X31</f>
        <v>#REF!</v>
      </c>
      <c r="Y30" s="369" t="e">
        <f>#REF!+Y31</f>
        <v>#REF!</v>
      </c>
      <c r="Z30" s="369" t="e">
        <f>#REF!+Z31</f>
        <v>#REF!</v>
      </c>
      <c r="AA30" s="369" t="e">
        <f>#REF!+AA31</f>
        <v>#REF!</v>
      </c>
      <c r="AB30" s="369" t="e">
        <f>#REF!+AB31</f>
        <v>#REF!</v>
      </c>
      <c r="AC30" s="369" t="e">
        <f>#REF!+AC31</f>
        <v>#REF!</v>
      </c>
      <c r="AD30" s="369" t="e">
        <f>#REF!+AD31</f>
        <v>#REF!</v>
      </c>
    </row>
    <row r="31" spans="1:30" s="371" customFormat="1" x14ac:dyDescent="0.25">
      <c r="A31" s="274" t="s">
        <v>117</v>
      </c>
      <c r="B31" s="142" t="s">
        <v>528</v>
      </c>
      <c r="C31" s="253">
        <v>200</v>
      </c>
      <c r="D31" s="369">
        <f>D32</f>
        <v>8102</v>
      </c>
      <c r="E31" s="473">
        <f t="shared" ref="E31:F31" si="8">E32</f>
        <v>8447</v>
      </c>
      <c r="F31" s="369">
        <f t="shared" si="8"/>
        <v>8806</v>
      </c>
      <c r="G31" s="372"/>
    </row>
    <row r="32" spans="1:30" s="371" customFormat="1" x14ac:dyDescent="0.25">
      <c r="A32" s="274" t="s">
        <v>50</v>
      </c>
      <c r="B32" s="142" t="s">
        <v>528</v>
      </c>
      <c r="C32" s="253">
        <v>240</v>
      </c>
      <c r="D32" s="369">
        <f>'Функц. 2026-2028'!F723</f>
        <v>8102</v>
      </c>
      <c r="E32" s="473">
        <f>'Функц. 2026-2028'!H723</f>
        <v>8447</v>
      </c>
      <c r="F32" s="369">
        <f>'Функц. 2026-2028'!J723</f>
        <v>8806</v>
      </c>
      <c r="G32" s="372"/>
    </row>
    <row r="33" spans="1:7" ht="31.5" x14ac:dyDescent="0.25">
      <c r="A33" s="376" t="s">
        <v>253</v>
      </c>
      <c r="B33" s="142" t="s">
        <v>529</v>
      </c>
      <c r="C33" s="253"/>
      <c r="D33" s="369">
        <f t="shared" ref="D33:F34" si="9">D34</f>
        <v>535</v>
      </c>
      <c r="E33" s="473">
        <f t="shared" si="9"/>
        <v>535</v>
      </c>
      <c r="F33" s="369">
        <f t="shared" si="9"/>
        <v>535</v>
      </c>
      <c r="G33" s="138"/>
    </row>
    <row r="34" spans="1:7" ht="31.5" x14ac:dyDescent="0.25">
      <c r="A34" s="225" t="s">
        <v>58</v>
      </c>
      <c r="B34" s="142" t="s">
        <v>529</v>
      </c>
      <c r="C34" s="253">
        <v>600</v>
      </c>
      <c r="D34" s="369">
        <f t="shared" si="9"/>
        <v>535</v>
      </c>
      <c r="E34" s="473">
        <f t="shared" si="9"/>
        <v>535</v>
      </c>
      <c r="F34" s="369">
        <f t="shared" si="9"/>
        <v>535</v>
      </c>
      <c r="G34" s="138"/>
    </row>
    <row r="35" spans="1:7" x14ac:dyDescent="0.25">
      <c r="A35" s="225" t="s">
        <v>59</v>
      </c>
      <c r="B35" s="142" t="s">
        <v>529</v>
      </c>
      <c r="C35" s="253">
        <v>610</v>
      </c>
      <c r="D35" s="369">
        <f>'Функц. 2026-2028'!F726</f>
        <v>535</v>
      </c>
      <c r="E35" s="473">
        <f>'Функц. 2026-2028'!H726</f>
        <v>535</v>
      </c>
      <c r="F35" s="369">
        <f>'Функц. 2026-2028'!J726</f>
        <v>535</v>
      </c>
      <c r="G35" s="138"/>
    </row>
    <row r="36" spans="1:7" ht="31.5" x14ac:dyDescent="0.25">
      <c r="A36" s="211" t="s">
        <v>340</v>
      </c>
      <c r="B36" s="142" t="s">
        <v>474</v>
      </c>
      <c r="C36" s="253"/>
      <c r="D36" s="369">
        <f>D37+D40</f>
        <v>105551</v>
      </c>
      <c r="E36" s="473">
        <f>E37+E40</f>
        <v>106410</v>
      </c>
      <c r="F36" s="369">
        <f>F37+F40</f>
        <v>106903</v>
      </c>
      <c r="G36" s="138"/>
    </row>
    <row r="37" spans="1:7" s="153" customFormat="1" ht="47.25" x14ac:dyDescent="0.25">
      <c r="A37" s="376" t="str">
        <f>'Функц. 2026-2028'!A728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142" t="s">
        <v>475</v>
      </c>
      <c r="C37" s="253"/>
      <c r="D37" s="369">
        <f t="shared" ref="D37:F38" si="10">D38</f>
        <v>51720</v>
      </c>
      <c r="E37" s="473">
        <f t="shared" si="10"/>
        <v>53205</v>
      </c>
      <c r="F37" s="369">
        <f t="shared" si="10"/>
        <v>53451.5</v>
      </c>
      <c r="G37" s="138"/>
    </row>
    <row r="38" spans="1:7" s="153" customFormat="1" ht="31.5" x14ac:dyDescent="0.25">
      <c r="A38" s="376" t="str">
        <f>'Функц. 2026-2028'!A729</f>
        <v>Предоставление субсидий бюджетным, автономным учреждениям и иным некоммерческим организациям</v>
      </c>
      <c r="B38" s="142" t="s">
        <v>475</v>
      </c>
      <c r="C38" s="253">
        <v>600</v>
      </c>
      <c r="D38" s="369">
        <f t="shared" si="10"/>
        <v>51720</v>
      </c>
      <c r="E38" s="473">
        <f t="shared" si="10"/>
        <v>53205</v>
      </c>
      <c r="F38" s="369">
        <f t="shared" si="10"/>
        <v>53451.5</v>
      </c>
      <c r="G38" s="138"/>
    </row>
    <row r="39" spans="1:7" s="153" customFormat="1" x14ac:dyDescent="0.25">
      <c r="A39" s="376" t="str">
        <f>'Функц. 2026-2028'!A730</f>
        <v>Субсидии бюджетным учреждениям</v>
      </c>
      <c r="B39" s="142" t="s">
        <v>475</v>
      </c>
      <c r="C39" s="253">
        <v>610</v>
      </c>
      <c r="D39" s="369">
        <f>'ведом. 2026-2028'!AD390</f>
        <v>51720</v>
      </c>
      <c r="E39" s="473">
        <f>'ведом. 2026-2028'!AE390</f>
        <v>53205</v>
      </c>
      <c r="F39" s="369">
        <f>'ведом. 2026-2028'!AF390</f>
        <v>53451.5</v>
      </c>
      <c r="G39" s="138"/>
    </row>
    <row r="40" spans="1:7" s="153" customFormat="1" ht="47.25" x14ac:dyDescent="0.25">
      <c r="A40" s="376" t="str">
        <f>'Функц. 2026-2028'!A731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142" t="s">
        <v>476</v>
      </c>
      <c r="C40" s="253"/>
      <c r="D40" s="369">
        <f t="shared" ref="D40:F41" si="11">D41</f>
        <v>53831</v>
      </c>
      <c r="E40" s="473">
        <f t="shared" si="11"/>
        <v>53205</v>
      </c>
      <c r="F40" s="369">
        <f t="shared" si="11"/>
        <v>53451.5</v>
      </c>
      <c r="G40" s="138"/>
    </row>
    <row r="41" spans="1:7" s="153" customFormat="1" ht="31.5" x14ac:dyDescent="0.25">
      <c r="A41" s="376" t="str">
        <f>'Функц. 2026-2028'!A732</f>
        <v>Предоставление субсидий бюджетным, автономным учреждениям и иным некоммерческим организациям</v>
      </c>
      <c r="B41" s="142" t="s">
        <v>476</v>
      </c>
      <c r="C41" s="253">
        <v>600</v>
      </c>
      <c r="D41" s="369">
        <f t="shared" si="11"/>
        <v>53831</v>
      </c>
      <c r="E41" s="473">
        <f t="shared" si="11"/>
        <v>53205</v>
      </c>
      <c r="F41" s="369">
        <f t="shared" si="11"/>
        <v>53451.5</v>
      </c>
      <c r="G41" s="138"/>
    </row>
    <row r="42" spans="1:7" s="153" customFormat="1" x14ac:dyDescent="0.25">
      <c r="A42" s="376" t="str">
        <f>'Функц. 2026-2028'!A733</f>
        <v>Субсидии бюджетным учреждениям</v>
      </c>
      <c r="B42" s="142" t="s">
        <v>476</v>
      </c>
      <c r="C42" s="253">
        <v>610</v>
      </c>
      <c r="D42" s="369">
        <f>'ведом. 2026-2028'!AD393</f>
        <v>53831</v>
      </c>
      <c r="E42" s="473">
        <f>'ведом. 2026-2028'!AE393</f>
        <v>53205</v>
      </c>
      <c r="F42" s="369">
        <f>'ведом. 2026-2028'!AF393</f>
        <v>53451.5</v>
      </c>
      <c r="G42" s="138"/>
    </row>
    <row r="43" spans="1:7" s="371" customFormat="1" ht="35.25" customHeight="1" x14ac:dyDescent="0.25">
      <c r="A43" s="314" t="s">
        <v>774</v>
      </c>
      <c r="B43" s="457" t="s">
        <v>772</v>
      </c>
      <c r="C43" s="507"/>
      <c r="D43" s="369">
        <f>D44</f>
        <v>4000</v>
      </c>
      <c r="E43" s="473">
        <f t="shared" ref="E43:E45" si="12">E44</f>
        <v>0</v>
      </c>
      <c r="F43" s="369">
        <f t="shared" ref="F43:F45" si="13">F44</f>
        <v>0</v>
      </c>
      <c r="G43" s="372"/>
    </row>
    <row r="44" spans="1:7" s="371" customFormat="1" x14ac:dyDescent="0.25">
      <c r="A44" s="314" t="s">
        <v>718</v>
      </c>
      <c r="B44" s="457" t="s">
        <v>773</v>
      </c>
      <c r="C44" s="507"/>
      <c r="D44" s="369">
        <f>D45</f>
        <v>4000</v>
      </c>
      <c r="E44" s="473">
        <f t="shared" si="12"/>
        <v>0</v>
      </c>
      <c r="F44" s="369">
        <f t="shared" si="13"/>
        <v>0</v>
      </c>
      <c r="G44" s="372"/>
    </row>
    <row r="45" spans="1:7" s="371" customFormat="1" ht="31.5" x14ac:dyDescent="0.25">
      <c r="A45" s="314" t="s">
        <v>58</v>
      </c>
      <c r="B45" s="457" t="s">
        <v>773</v>
      </c>
      <c r="C45" s="507">
        <v>600</v>
      </c>
      <c r="D45" s="369">
        <f>D46</f>
        <v>4000</v>
      </c>
      <c r="E45" s="473">
        <f t="shared" si="12"/>
        <v>0</v>
      </c>
      <c r="F45" s="369">
        <f t="shared" si="13"/>
        <v>0</v>
      </c>
      <c r="G45" s="372"/>
    </row>
    <row r="46" spans="1:7" s="371" customFormat="1" x14ac:dyDescent="0.25">
      <c r="A46" s="314" t="s">
        <v>59</v>
      </c>
      <c r="B46" s="457" t="s">
        <v>773</v>
      </c>
      <c r="C46" s="507">
        <v>610</v>
      </c>
      <c r="D46" s="369">
        <f>'Функц. 2026-2028'!F737</f>
        <v>4000</v>
      </c>
      <c r="E46" s="473">
        <v>0</v>
      </c>
      <c r="F46" s="369">
        <v>0</v>
      </c>
      <c r="G46" s="372"/>
    </row>
    <row r="47" spans="1:7" s="153" customFormat="1" ht="31.5" x14ac:dyDescent="0.25">
      <c r="A47" s="376" t="s">
        <v>591</v>
      </c>
      <c r="B47" s="142" t="s">
        <v>592</v>
      </c>
      <c r="C47" s="253"/>
      <c r="D47" s="369">
        <f>D48</f>
        <v>345.5</v>
      </c>
      <c r="E47" s="473">
        <f t="shared" ref="E47:F49" si="14">E48</f>
        <v>0</v>
      </c>
      <c r="F47" s="369">
        <f t="shared" si="14"/>
        <v>0</v>
      </c>
      <c r="G47" s="138"/>
    </row>
    <row r="48" spans="1:7" s="153" customFormat="1" ht="45" customHeight="1" x14ac:dyDescent="0.25">
      <c r="A48" s="376" t="s">
        <v>735</v>
      </c>
      <c r="B48" s="142" t="s">
        <v>593</v>
      </c>
      <c r="C48" s="253"/>
      <c r="D48" s="369">
        <f>D49</f>
        <v>345.5</v>
      </c>
      <c r="E48" s="473">
        <f t="shared" si="14"/>
        <v>0</v>
      </c>
      <c r="F48" s="369">
        <f t="shared" si="14"/>
        <v>0</v>
      </c>
      <c r="G48" s="138"/>
    </row>
    <row r="49" spans="1:7" s="153" customFormat="1" ht="31.5" x14ac:dyDescent="0.25">
      <c r="A49" s="376" t="s">
        <v>58</v>
      </c>
      <c r="B49" s="142" t="s">
        <v>593</v>
      </c>
      <c r="C49" s="253">
        <v>600</v>
      </c>
      <c r="D49" s="369">
        <f>D50</f>
        <v>345.5</v>
      </c>
      <c r="E49" s="473">
        <f t="shared" si="14"/>
        <v>0</v>
      </c>
      <c r="F49" s="369">
        <f t="shared" si="14"/>
        <v>0</v>
      </c>
      <c r="G49" s="138"/>
    </row>
    <row r="50" spans="1:7" s="153" customFormat="1" x14ac:dyDescent="0.25">
      <c r="A50" s="376" t="s">
        <v>59</v>
      </c>
      <c r="B50" s="142" t="s">
        <v>593</v>
      </c>
      <c r="C50" s="253">
        <v>610</v>
      </c>
      <c r="D50" s="369">
        <f>'Функц. 2026-2028'!F741</f>
        <v>345.5</v>
      </c>
      <c r="E50" s="473">
        <f>'Функц. 2026-2028'!H741</f>
        <v>0</v>
      </c>
      <c r="F50" s="369">
        <f>'Функц. 2026-2028'!J741</f>
        <v>0</v>
      </c>
      <c r="G50" s="138"/>
    </row>
    <row r="51" spans="1:7" s="153" customFormat="1" x14ac:dyDescent="0.25">
      <c r="A51" s="376" t="s">
        <v>477</v>
      </c>
      <c r="B51" s="142" t="s">
        <v>367</v>
      </c>
      <c r="C51" s="253"/>
      <c r="D51" s="369">
        <f>D52+D56</f>
        <v>73941.8</v>
      </c>
      <c r="E51" s="473">
        <f t="shared" ref="E51:F51" si="15">E52+E56</f>
        <v>71442</v>
      </c>
      <c r="F51" s="369">
        <f t="shared" si="15"/>
        <v>71442</v>
      </c>
      <c r="G51" s="138"/>
    </row>
    <row r="52" spans="1:7" s="153" customFormat="1" ht="31.5" x14ac:dyDescent="0.25">
      <c r="A52" s="376" t="s">
        <v>407</v>
      </c>
      <c r="B52" s="142" t="s">
        <v>368</v>
      </c>
      <c r="C52" s="472"/>
      <c r="D52" s="369">
        <f t="shared" ref="D52:F54" si="16">D53</f>
        <v>71442</v>
      </c>
      <c r="E52" s="473">
        <f t="shared" si="16"/>
        <v>71442</v>
      </c>
      <c r="F52" s="369">
        <f t="shared" si="16"/>
        <v>71442</v>
      </c>
      <c r="G52" s="138"/>
    </row>
    <row r="53" spans="1:7" s="153" customFormat="1" ht="31.5" x14ac:dyDescent="0.25">
      <c r="A53" s="274" t="s">
        <v>366</v>
      </c>
      <c r="B53" s="142" t="s">
        <v>369</v>
      </c>
      <c r="C53" s="472"/>
      <c r="D53" s="369">
        <f t="shared" si="16"/>
        <v>71442</v>
      </c>
      <c r="E53" s="473">
        <f t="shared" si="16"/>
        <v>71442</v>
      </c>
      <c r="F53" s="369">
        <f t="shared" si="16"/>
        <v>71442</v>
      </c>
      <c r="G53" s="138"/>
    </row>
    <row r="54" spans="1:7" s="153" customFormat="1" ht="31.5" x14ac:dyDescent="0.25">
      <c r="A54" s="376" t="s">
        <v>58</v>
      </c>
      <c r="B54" s="142" t="s">
        <v>369</v>
      </c>
      <c r="C54" s="472">
        <v>600</v>
      </c>
      <c r="D54" s="369">
        <f t="shared" si="16"/>
        <v>71442</v>
      </c>
      <c r="E54" s="473">
        <f t="shared" si="16"/>
        <v>71442</v>
      </c>
      <c r="F54" s="369">
        <f t="shared" si="16"/>
        <v>71442</v>
      </c>
      <c r="G54" s="138"/>
    </row>
    <row r="55" spans="1:7" s="153" customFormat="1" x14ac:dyDescent="0.25">
      <c r="A55" s="376" t="s">
        <v>59</v>
      </c>
      <c r="B55" s="142" t="s">
        <v>369</v>
      </c>
      <c r="C55" s="472">
        <v>610</v>
      </c>
      <c r="D55" s="369">
        <f>'Функц. 2026-2028'!F619</f>
        <v>71442</v>
      </c>
      <c r="E55" s="473">
        <f>'Функц. 2026-2028'!H619</f>
        <v>71442</v>
      </c>
      <c r="F55" s="369">
        <f>'Функц. 2026-2028'!J619</f>
        <v>71442</v>
      </c>
      <c r="G55" s="138"/>
    </row>
    <row r="56" spans="1:7" s="371" customFormat="1" ht="31.5" x14ac:dyDescent="0.25">
      <c r="A56" s="314" t="s">
        <v>664</v>
      </c>
      <c r="B56" s="457" t="s">
        <v>665</v>
      </c>
      <c r="C56" s="503"/>
      <c r="D56" s="369">
        <f>D57</f>
        <v>2499.8000000000002</v>
      </c>
      <c r="E56" s="473">
        <f t="shared" ref="E56:F58" si="17">E57</f>
        <v>0</v>
      </c>
      <c r="F56" s="369">
        <f t="shared" si="17"/>
        <v>0</v>
      </c>
      <c r="G56" s="372"/>
    </row>
    <row r="57" spans="1:7" s="371" customFormat="1" ht="31.5" x14ac:dyDescent="0.25">
      <c r="A57" s="314" t="s">
        <v>676</v>
      </c>
      <c r="B57" s="457" t="s">
        <v>666</v>
      </c>
      <c r="C57" s="503"/>
      <c r="D57" s="369">
        <f>D58</f>
        <v>2499.8000000000002</v>
      </c>
      <c r="E57" s="473">
        <f t="shared" si="17"/>
        <v>0</v>
      </c>
      <c r="F57" s="369">
        <f t="shared" si="17"/>
        <v>0</v>
      </c>
      <c r="G57" s="372"/>
    </row>
    <row r="58" spans="1:7" s="371" customFormat="1" ht="31.5" x14ac:dyDescent="0.25">
      <c r="A58" s="314" t="s">
        <v>58</v>
      </c>
      <c r="B58" s="457" t="s">
        <v>666</v>
      </c>
      <c r="C58" s="503">
        <v>600</v>
      </c>
      <c r="D58" s="369">
        <f>D59</f>
        <v>2499.8000000000002</v>
      </c>
      <c r="E58" s="473">
        <f t="shared" si="17"/>
        <v>0</v>
      </c>
      <c r="F58" s="369">
        <f t="shared" si="17"/>
        <v>0</v>
      </c>
      <c r="G58" s="372"/>
    </row>
    <row r="59" spans="1:7" s="371" customFormat="1" x14ac:dyDescent="0.25">
      <c r="A59" s="314" t="s">
        <v>59</v>
      </c>
      <c r="B59" s="457" t="s">
        <v>666</v>
      </c>
      <c r="C59" s="503">
        <v>610</v>
      </c>
      <c r="D59" s="369">
        <f>'Функц. 2026-2028'!F623</f>
        <v>2499.8000000000002</v>
      </c>
      <c r="E59" s="473">
        <f>'Функц. 2026-2028'!H623</f>
        <v>0</v>
      </c>
      <c r="F59" s="369">
        <f>'Функц. 2026-2028'!J623</f>
        <v>0</v>
      </c>
      <c r="G59" s="372"/>
    </row>
    <row r="60" spans="1:7" s="120" customFormat="1" x14ac:dyDescent="0.25">
      <c r="A60" s="279" t="s">
        <v>254</v>
      </c>
      <c r="B60" s="458" t="s">
        <v>97</v>
      </c>
      <c r="C60" s="504"/>
      <c r="D60" s="370">
        <f>D61+D124+D138</f>
        <v>1435981.9</v>
      </c>
      <c r="E60" s="499">
        <f>E61+E124+E138</f>
        <v>1443752.9</v>
      </c>
      <c r="F60" s="370">
        <f>F61+F124+F138</f>
        <v>1454495.3</v>
      </c>
      <c r="G60" s="138"/>
    </row>
    <row r="61" spans="1:7" x14ac:dyDescent="0.25">
      <c r="A61" s="223" t="s">
        <v>426</v>
      </c>
      <c r="B61" s="142" t="s">
        <v>114</v>
      </c>
      <c r="C61" s="253"/>
      <c r="D61" s="369">
        <f>D62+D96+D107+D114+D103</f>
        <v>1331540.8999999999</v>
      </c>
      <c r="E61" s="473">
        <f>E62+E96+E107+E114+E103</f>
        <v>1340591.3999999999</v>
      </c>
      <c r="F61" s="369">
        <f>F62+F96+F107+F114+F103</f>
        <v>1351065.1</v>
      </c>
      <c r="G61" s="138"/>
    </row>
    <row r="62" spans="1:7" ht="31.5" x14ac:dyDescent="0.25">
      <c r="A62" s="210" t="s">
        <v>428</v>
      </c>
      <c r="B62" s="142" t="s">
        <v>427</v>
      </c>
      <c r="C62" s="472"/>
      <c r="D62" s="369">
        <f>D66+D83+D73+D80+D90+D63+D93</f>
        <v>1213155</v>
      </c>
      <c r="E62" s="473">
        <f>E66+E83+E73+E80+E90+E63+E93</f>
        <v>1230617.8</v>
      </c>
      <c r="F62" s="369">
        <f>F66+F83+F73+F80+F90+F63+F93</f>
        <v>1244722.3</v>
      </c>
      <c r="G62" s="138"/>
    </row>
    <row r="63" spans="1:7" s="153" customFormat="1" ht="31.5" x14ac:dyDescent="0.25">
      <c r="A63" s="210" t="s">
        <v>626</v>
      </c>
      <c r="B63" s="457" t="s">
        <v>625</v>
      </c>
      <c r="C63" s="505"/>
      <c r="D63" s="369">
        <f t="shared" ref="D63:F64" si="18">D64</f>
        <v>33530.5</v>
      </c>
      <c r="E63" s="473">
        <f t="shared" si="18"/>
        <v>40383.300000000003</v>
      </c>
      <c r="F63" s="369">
        <f t="shared" si="18"/>
        <v>40383.300000000003</v>
      </c>
      <c r="G63" s="138"/>
    </row>
    <row r="64" spans="1:7" s="153" customFormat="1" x14ac:dyDescent="0.25">
      <c r="A64" s="281" t="s">
        <v>117</v>
      </c>
      <c r="B64" s="457" t="s">
        <v>625</v>
      </c>
      <c r="C64" s="253">
        <v>200</v>
      </c>
      <c r="D64" s="369">
        <f t="shared" si="18"/>
        <v>33530.5</v>
      </c>
      <c r="E64" s="473">
        <f t="shared" si="18"/>
        <v>40383.300000000003</v>
      </c>
      <c r="F64" s="369">
        <f t="shared" si="18"/>
        <v>40383.300000000003</v>
      </c>
      <c r="G64" s="138"/>
    </row>
    <row r="65" spans="1:7" s="153" customFormat="1" x14ac:dyDescent="0.25">
      <c r="A65" s="376" t="s">
        <v>50</v>
      </c>
      <c r="B65" s="457" t="s">
        <v>625</v>
      </c>
      <c r="C65" s="253">
        <v>240</v>
      </c>
      <c r="D65" s="369">
        <f>'Функц. 2026-2028'!F562</f>
        <v>33530.5</v>
      </c>
      <c r="E65" s="473">
        <f>'Функц. 2026-2028'!H562</f>
        <v>40383.300000000003</v>
      </c>
      <c r="F65" s="369">
        <f>'Функц. 2026-2028'!J562</f>
        <v>40383.300000000003</v>
      </c>
      <c r="G65" s="138"/>
    </row>
    <row r="66" spans="1:7" ht="31.5" x14ac:dyDescent="0.25">
      <c r="A66" s="280" t="s">
        <v>256</v>
      </c>
      <c r="B66" s="142" t="s">
        <v>430</v>
      </c>
      <c r="C66" s="506"/>
      <c r="D66" s="369">
        <f>D67+D70</f>
        <v>199827.3</v>
      </c>
      <c r="E66" s="473">
        <f t="shared" ref="E66:F66" si="19">E67+E70</f>
        <v>208384.6</v>
      </c>
      <c r="F66" s="369">
        <f t="shared" si="19"/>
        <v>213658.8</v>
      </c>
      <c r="G66" s="138"/>
    </row>
    <row r="67" spans="1:7" ht="31.5" x14ac:dyDescent="0.25">
      <c r="A67" s="280" t="s">
        <v>322</v>
      </c>
      <c r="B67" s="142" t="s">
        <v>431</v>
      </c>
      <c r="C67" s="253"/>
      <c r="D67" s="369">
        <f t="shared" ref="D67:F68" si="20">D68</f>
        <v>199327.3</v>
      </c>
      <c r="E67" s="473">
        <f t="shared" si="20"/>
        <v>207884.6</v>
      </c>
      <c r="F67" s="369">
        <f t="shared" si="20"/>
        <v>213158.8</v>
      </c>
      <c r="G67" s="138"/>
    </row>
    <row r="68" spans="1:7" ht="31.5" x14ac:dyDescent="0.25">
      <c r="A68" s="225" t="s">
        <v>58</v>
      </c>
      <c r="B68" s="142" t="s">
        <v>431</v>
      </c>
      <c r="C68" s="253">
        <v>600</v>
      </c>
      <c r="D68" s="369">
        <f t="shared" si="20"/>
        <v>199327.3</v>
      </c>
      <c r="E68" s="473">
        <f t="shared" si="20"/>
        <v>207884.6</v>
      </c>
      <c r="F68" s="369">
        <f t="shared" si="20"/>
        <v>213158.8</v>
      </c>
      <c r="G68" s="138"/>
    </row>
    <row r="69" spans="1:7" x14ac:dyDescent="0.25">
      <c r="A69" s="225" t="s">
        <v>59</v>
      </c>
      <c r="B69" s="142" t="s">
        <v>431</v>
      </c>
      <c r="C69" s="253">
        <v>610</v>
      </c>
      <c r="D69" s="369">
        <f>'Функц. 2026-2028'!F546</f>
        <v>199327.3</v>
      </c>
      <c r="E69" s="473">
        <f>'Функц. 2026-2028'!H546</f>
        <v>207884.6</v>
      </c>
      <c r="F69" s="369">
        <f>'Функц. 2026-2028'!J546</f>
        <v>213158.8</v>
      </c>
      <c r="G69" s="138"/>
    </row>
    <row r="70" spans="1:7" s="371" customFormat="1" ht="31.5" x14ac:dyDescent="0.25">
      <c r="A70" s="314" t="s">
        <v>762</v>
      </c>
      <c r="B70" s="457" t="s">
        <v>715</v>
      </c>
      <c r="C70" s="507"/>
      <c r="D70" s="369">
        <f>D71</f>
        <v>500</v>
      </c>
      <c r="E70" s="473">
        <f t="shared" ref="E70:F71" si="21">E71</f>
        <v>500</v>
      </c>
      <c r="F70" s="369">
        <f t="shared" si="21"/>
        <v>500</v>
      </c>
      <c r="G70" s="372"/>
    </row>
    <row r="71" spans="1:7" s="371" customFormat="1" ht="31.5" x14ac:dyDescent="0.25">
      <c r="A71" s="314" t="s">
        <v>58</v>
      </c>
      <c r="B71" s="457" t="s">
        <v>715</v>
      </c>
      <c r="C71" s="507">
        <v>600</v>
      </c>
      <c r="D71" s="369">
        <f>D72</f>
        <v>500</v>
      </c>
      <c r="E71" s="473">
        <f t="shared" si="21"/>
        <v>500</v>
      </c>
      <c r="F71" s="369">
        <f t="shared" si="21"/>
        <v>500</v>
      </c>
      <c r="G71" s="372"/>
    </row>
    <row r="72" spans="1:7" s="371" customFormat="1" x14ac:dyDescent="0.25">
      <c r="A72" s="314" t="s">
        <v>59</v>
      </c>
      <c r="B72" s="457" t="s">
        <v>715</v>
      </c>
      <c r="C72" s="507">
        <v>610</v>
      </c>
      <c r="D72" s="369">
        <f>'Функц. 2026-2028'!F549</f>
        <v>500</v>
      </c>
      <c r="E72" s="473">
        <f>'Функц. 2026-2028'!H549</f>
        <v>500</v>
      </c>
      <c r="F72" s="369">
        <f>'Функц. 2026-2028'!J549</f>
        <v>500</v>
      </c>
      <c r="G72" s="372"/>
    </row>
    <row r="73" spans="1:7" ht="47.25" x14ac:dyDescent="0.25">
      <c r="A73" s="223" t="s">
        <v>416</v>
      </c>
      <c r="B73" s="142" t="s">
        <v>448</v>
      </c>
      <c r="C73" s="253"/>
      <c r="D73" s="369">
        <f>D74+D77</f>
        <v>131744.20000000001</v>
      </c>
      <c r="E73" s="473">
        <f>E74+E77</f>
        <v>136331.9</v>
      </c>
      <c r="F73" s="369">
        <f>F74+F77</f>
        <v>145162.20000000001</v>
      </c>
      <c r="G73" s="138"/>
    </row>
    <row r="74" spans="1:7" ht="47.25" x14ac:dyDescent="0.25">
      <c r="A74" s="274" t="s">
        <v>487</v>
      </c>
      <c r="B74" s="142" t="s">
        <v>449</v>
      </c>
      <c r="C74" s="506"/>
      <c r="D74" s="369">
        <f t="shared" ref="D74:F75" si="22">D75</f>
        <v>123844.2</v>
      </c>
      <c r="E74" s="473">
        <f t="shared" si="22"/>
        <v>121720.5</v>
      </c>
      <c r="F74" s="369">
        <f t="shared" si="22"/>
        <v>124263.8</v>
      </c>
      <c r="G74" s="138"/>
    </row>
    <row r="75" spans="1:7" ht="31.5" x14ac:dyDescent="0.25">
      <c r="A75" s="225" t="s">
        <v>58</v>
      </c>
      <c r="B75" s="142" t="s">
        <v>449</v>
      </c>
      <c r="C75" s="253">
        <v>600</v>
      </c>
      <c r="D75" s="369">
        <f t="shared" si="22"/>
        <v>123844.2</v>
      </c>
      <c r="E75" s="473">
        <f t="shared" si="22"/>
        <v>121720.5</v>
      </c>
      <c r="F75" s="369">
        <f t="shared" si="22"/>
        <v>124263.8</v>
      </c>
      <c r="G75" s="138"/>
    </row>
    <row r="76" spans="1:7" x14ac:dyDescent="0.25">
      <c r="A76" s="225" t="s">
        <v>59</v>
      </c>
      <c r="B76" s="142" t="s">
        <v>449</v>
      </c>
      <c r="C76" s="253">
        <v>610</v>
      </c>
      <c r="D76" s="369">
        <f>'Функц. 2026-2028'!F566</f>
        <v>123844.2</v>
      </c>
      <c r="E76" s="473">
        <f>'Функц. 2026-2028'!H566</f>
        <v>121720.5</v>
      </c>
      <c r="F76" s="369">
        <f>'Функц. 2026-2028'!J566</f>
        <v>124263.8</v>
      </c>
      <c r="G76" s="138"/>
    </row>
    <row r="77" spans="1:7" ht="47.25" x14ac:dyDescent="0.25">
      <c r="A77" s="225" t="s">
        <v>488</v>
      </c>
      <c r="B77" s="142" t="s">
        <v>450</v>
      </c>
      <c r="C77" s="253"/>
      <c r="D77" s="369">
        <f t="shared" ref="D77:F78" si="23">D78</f>
        <v>7900</v>
      </c>
      <c r="E77" s="473">
        <f t="shared" si="23"/>
        <v>14611.4</v>
      </c>
      <c r="F77" s="369">
        <f t="shared" si="23"/>
        <v>20898.400000000001</v>
      </c>
      <c r="G77" s="138"/>
    </row>
    <row r="78" spans="1:7" ht="31.5" x14ac:dyDescent="0.25">
      <c r="A78" s="225" t="s">
        <v>58</v>
      </c>
      <c r="B78" s="142" t="s">
        <v>450</v>
      </c>
      <c r="C78" s="253">
        <v>600</v>
      </c>
      <c r="D78" s="369">
        <f t="shared" si="23"/>
        <v>7900</v>
      </c>
      <c r="E78" s="473">
        <f t="shared" si="23"/>
        <v>14611.4</v>
      </c>
      <c r="F78" s="369">
        <f t="shared" si="23"/>
        <v>20898.400000000001</v>
      </c>
      <c r="G78" s="138"/>
    </row>
    <row r="79" spans="1:7" x14ac:dyDescent="0.25">
      <c r="A79" s="225" t="s">
        <v>59</v>
      </c>
      <c r="B79" s="142" t="s">
        <v>450</v>
      </c>
      <c r="C79" s="253">
        <v>610</v>
      </c>
      <c r="D79" s="369">
        <f>'Функц. 2026-2028'!F569</f>
        <v>7900</v>
      </c>
      <c r="E79" s="473">
        <f>'Функц. 2026-2028'!H569</f>
        <v>14611.4</v>
      </c>
      <c r="F79" s="369">
        <f>'Функц. 2026-2028'!J569</f>
        <v>20898.400000000001</v>
      </c>
      <c r="G79" s="138"/>
    </row>
    <row r="80" spans="1:7" ht="126" x14ac:dyDescent="0.25">
      <c r="A80" s="226" t="s">
        <v>490</v>
      </c>
      <c r="B80" s="24" t="s">
        <v>451</v>
      </c>
      <c r="C80" s="472"/>
      <c r="D80" s="369">
        <f t="shared" ref="D80:F81" si="24">D81</f>
        <v>823821</v>
      </c>
      <c r="E80" s="473">
        <f t="shared" si="24"/>
        <v>823821</v>
      </c>
      <c r="F80" s="369">
        <f t="shared" si="24"/>
        <v>823821</v>
      </c>
      <c r="G80" s="138"/>
    </row>
    <row r="81" spans="1:30" ht="31.5" x14ac:dyDescent="0.25">
      <c r="A81" s="225" t="s">
        <v>58</v>
      </c>
      <c r="B81" s="24" t="s">
        <v>451</v>
      </c>
      <c r="C81" s="253">
        <v>600</v>
      </c>
      <c r="D81" s="369">
        <f t="shared" si="24"/>
        <v>823821</v>
      </c>
      <c r="E81" s="473">
        <f t="shared" si="24"/>
        <v>823821</v>
      </c>
      <c r="F81" s="369">
        <f t="shared" si="24"/>
        <v>823821</v>
      </c>
      <c r="G81" s="138"/>
    </row>
    <row r="82" spans="1:30" x14ac:dyDescent="0.25">
      <c r="A82" s="225" t="s">
        <v>59</v>
      </c>
      <c r="B82" s="24" t="s">
        <v>451</v>
      </c>
      <c r="C82" s="253">
        <v>610</v>
      </c>
      <c r="D82" s="369">
        <f>'Функц. 2026-2028'!F572+'Функц. 2026-2028'!F629+'Функц. 2026-2028'!F552</f>
        <v>823821</v>
      </c>
      <c r="E82" s="473">
        <f>'Функц. 2026-2028'!H552+'Функц. 2026-2028'!H572+'Функц. 2026-2028'!H629</f>
        <v>823821</v>
      </c>
      <c r="F82" s="369">
        <f>'Функц. 2026-2028'!J629+'Функц. 2026-2028'!J552+'Функц. 2026-2028'!J572</f>
        <v>823821</v>
      </c>
      <c r="G82" s="138"/>
    </row>
    <row r="83" spans="1:30" s="153" customFormat="1" ht="47.25" x14ac:dyDescent="0.25">
      <c r="A83" s="225" t="s">
        <v>119</v>
      </c>
      <c r="B83" s="142" t="s">
        <v>447</v>
      </c>
      <c r="C83" s="253"/>
      <c r="D83" s="369">
        <f>D88+D86+D84</f>
        <v>19062</v>
      </c>
      <c r="E83" s="473">
        <f t="shared" ref="E83:F83" si="25">E88+E86+E84</f>
        <v>19062</v>
      </c>
      <c r="F83" s="369">
        <f t="shared" si="25"/>
        <v>19062</v>
      </c>
      <c r="G83" s="138"/>
    </row>
    <row r="84" spans="1:30" s="371" customFormat="1" ht="47.25" x14ac:dyDescent="0.25">
      <c r="A84" s="314" t="s">
        <v>40</v>
      </c>
      <c r="B84" s="142" t="s">
        <v>447</v>
      </c>
      <c r="C84" s="253">
        <v>100</v>
      </c>
      <c r="D84" s="369">
        <f>D85</f>
        <v>724</v>
      </c>
      <c r="E84" s="473">
        <f>E85</f>
        <v>724</v>
      </c>
      <c r="F84" s="369">
        <f>F85</f>
        <v>724</v>
      </c>
      <c r="G84" s="372"/>
    </row>
    <row r="85" spans="1:30" s="371" customFormat="1" x14ac:dyDescent="0.25">
      <c r="A85" s="314" t="s">
        <v>66</v>
      </c>
      <c r="B85" s="142" t="s">
        <v>447</v>
      </c>
      <c r="C85" s="253">
        <v>110</v>
      </c>
      <c r="D85" s="369">
        <f>'Функц. 2026-2028'!F787</f>
        <v>724</v>
      </c>
      <c r="E85" s="473">
        <f>'Функц. 2026-2028'!H787</f>
        <v>724</v>
      </c>
      <c r="F85" s="369">
        <f>'Функц. 2026-2028'!J787</f>
        <v>724</v>
      </c>
      <c r="G85" s="372"/>
    </row>
    <row r="86" spans="1:30" s="153" customFormat="1" x14ac:dyDescent="0.25">
      <c r="A86" s="281" t="s">
        <v>117</v>
      </c>
      <c r="B86" s="142" t="s">
        <v>447</v>
      </c>
      <c r="C86" s="253">
        <v>200</v>
      </c>
      <c r="D86" s="369">
        <f>D87</f>
        <v>182</v>
      </c>
      <c r="E86" s="473">
        <f>E87</f>
        <v>182</v>
      </c>
      <c r="F86" s="369">
        <f>F87</f>
        <v>182</v>
      </c>
      <c r="G86" s="138"/>
    </row>
    <row r="87" spans="1:30" s="153" customFormat="1" x14ac:dyDescent="0.25">
      <c r="A87" s="376" t="s">
        <v>50</v>
      </c>
      <c r="B87" s="142" t="s">
        <v>447</v>
      </c>
      <c r="C87" s="253">
        <v>240</v>
      </c>
      <c r="D87" s="369">
        <f>'Функц. 2026-2028'!F789</f>
        <v>182</v>
      </c>
      <c r="E87" s="473">
        <f>'Функц. 2026-2028'!H789</f>
        <v>182</v>
      </c>
      <c r="F87" s="369">
        <f>'Функц. 2026-2028'!J789</f>
        <v>182</v>
      </c>
      <c r="G87" s="138"/>
    </row>
    <row r="88" spans="1:30" s="153" customFormat="1" x14ac:dyDescent="0.25">
      <c r="A88" s="225" t="s">
        <v>94</v>
      </c>
      <c r="B88" s="142" t="s">
        <v>447</v>
      </c>
      <c r="C88" s="253">
        <v>300</v>
      </c>
      <c r="D88" s="369">
        <f>D89</f>
        <v>18156</v>
      </c>
      <c r="E88" s="473">
        <f>E89</f>
        <v>18156</v>
      </c>
      <c r="F88" s="369">
        <f>F89</f>
        <v>18156</v>
      </c>
      <c r="G88" s="138"/>
    </row>
    <row r="89" spans="1:30" s="153" customFormat="1" x14ac:dyDescent="0.25">
      <c r="A89" s="225" t="s">
        <v>128</v>
      </c>
      <c r="B89" s="142" t="s">
        <v>447</v>
      </c>
      <c r="C89" s="253">
        <v>310</v>
      </c>
      <c r="D89" s="369">
        <f>'Функц. 2026-2028'!F791</f>
        <v>18156</v>
      </c>
      <c r="E89" s="473">
        <f>'Функц. 2026-2028'!H791</f>
        <v>18156</v>
      </c>
      <c r="F89" s="369">
        <f>'Функц. 2026-2028'!J791</f>
        <v>18156</v>
      </c>
      <c r="G89" s="138"/>
    </row>
    <row r="90" spans="1:30" s="153" customFormat="1" ht="31.5" x14ac:dyDescent="0.25">
      <c r="A90" s="376" t="s">
        <v>677</v>
      </c>
      <c r="B90" s="142" t="s">
        <v>581</v>
      </c>
      <c r="C90" s="253"/>
      <c r="D90" s="369">
        <f t="shared" ref="D90:F91" si="26">D91</f>
        <v>2635</v>
      </c>
      <c r="E90" s="473">
        <f t="shared" si="26"/>
        <v>2635</v>
      </c>
      <c r="F90" s="369">
        <f t="shared" si="26"/>
        <v>2635</v>
      </c>
      <c r="G90" s="138"/>
    </row>
    <row r="91" spans="1:30" s="153" customFormat="1" ht="31.5" x14ac:dyDescent="0.25">
      <c r="A91" s="376" t="s">
        <v>58</v>
      </c>
      <c r="B91" s="142" t="s">
        <v>581</v>
      </c>
      <c r="C91" s="253">
        <v>600</v>
      </c>
      <c r="D91" s="369">
        <f t="shared" si="26"/>
        <v>2635</v>
      </c>
      <c r="E91" s="473">
        <f t="shared" si="26"/>
        <v>2635</v>
      </c>
      <c r="F91" s="369">
        <f t="shared" si="26"/>
        <v>2635</v>
      </c>
      <c r="G91" s="138"/>
    </row>
    <row r="92" spans="1:30" s="153" customFormat="1" x14ac:dyDescent="0.25">
      <c r="A92" s="376" t="s">
        <v>59</v>
      </c>
      <c r="B92" s="142" t="s">
        <v>581</v>
      </c>
      <c r="C92" s="253">
        <v>610</v>
      </c>
      <c r="D92" s="369">
        <f>'Функц. 2026-2028'!F575+'Функц. 2026-2028'!F555</f>
        <v>2635</v>
      </c>
      <c r="E92" s="527">
        <f>'Функц. 2026-2028'!H575+'Функц. 2026-2028'!H555</f>
        <v>2635</v>
      </c>
      <c r="F92" s="369">
        <f>'Функц. 2026-2028'!J575+'Функц. 2026-2028'!J555</f>
        <v>2635</v>
      </c>
      <c r="G92" s="138"/>
    </row>
    <row r="93" spans="1:30" s="371" customFormat="1" ht="63" x14ac:dyDescent="0.25">
      <c r="A93" s="314" t="s">
        <v>606</v>
      </c>
      <c r="B93" s="459" t="s">
        <v>607</v>
      </c>
      <c r="C93" s="507"/>
      <c r="D93" s="369">
        <f>D94</f>
        <v>2535</v>
      </c>
      <c r="E93" s="473">
        <f t="shared" ref="E93:F94" si="27">E94</f>
        <v>0</v>
      </c>
      <c r="F93" s="369">
        <f t="shared" si="27"/>
        <v>0</v>
      </c>
      <c r="G93" s="372"/>
    </row>
    <row r="94" spans="1:30" s="371" customFormat="1" ht="31.5" x14ac:dyDescent="0.25">
      <c r="A94" s="314" t="s">
        <v>58</v>
      </c>
      <c r="B94" s="459" t="s">
        <v>607</v>
      </c>
      <c r="C94" s="507">
        <v>600</v>
      </c>
      <c r="D94" s="369">
        <f>D95</f>
        <v>2535</v>
      </c>
      <c r="E94" s="473">
        <f t="shared" si="27"/>
        <v>0</v>
      </c>
      <c r="F94" s="369">
        <f t="shared" si="27"/>
        <v>0</v>
      </c>
      <c r="G94" s="372"/>
    </row>
    <row r="95" spans="1:30" s="371" customFormat="1" x14ac:dyDescent="0.25">
      <c r="A95" s="314" t="s">
        <v>59</v>
      </c>
      <c r="B95" s="459" t="s">
        <v>607</v>
      </c>
      <c r="C95" s="507">
        <v>610</v>
      </c>
      <c r="D95" s="369">
        <f>'Функц. 2026-2028'!F578</f>
        <v>2535</v>
      </c>
      <c r="E95" s="473">
        <f>'Функц. 2026-2028'!I578</f>
        <v>0</v>
      </c>
      <c r="F95" s="369">
        <f>'Функц. 2026-2028'!J578</f>
        <v>0</v>
      </c>
      <c r="G95" s="372"/>
    </row>
    <row r="96" spans="1:30" s="153" customFormat="1" ht="47.25" x14ac:dyDescent="0.25">
      <c r="A96" s="225" t="s">
        <v>429</v>
      </c>
      <c r="B96" s="142" t="s">
        <v>123</v>
      </c>
      <c r="C96" s="253"/>
      <c r="D96" s="369">
        <f>D97+D100</f>
        <v>59086.399999999994</v>
      </c>
      <c r="E96" s="473">
        <f t="shared" ref="E96:F96" si="28">E97+E100</f>
        <v>62896.2</v>
      </c>
      <c r="F96" s="369">
        <f t="shared" si="28"/>
        <v>59235.299999999996</v>
      </c>
      <c r="G96" s="473" t="e">
        <f>G97+#REF!+#REF!+G100</f>
        <v>#REF!</v>
      </c>
      <c r="H96" s="369" t="e">
        <f>H97+#REF!+#REF!+H100</f>
        <v>#REF!</v>
      </c>
      <c r="I96" s="369" t="e">
        <f>I97+#REF!+#REF!+I100</f>
        <v>#REF!</v>
      </c>
      <c r="J96" s="369" t="e">
        <f>J97+#REF!+#REF!+J100</f>
        <v>#REF!</v>
      </c>
      <c r="K96" s="369" t="e">
        <f>K97+#REF!+#REF!+K100</f>
        <v>#REF!</v>
      </c>
      <c r="L96" s="369" t="e">
        <f>L97+#REF!+#REF!+L100</f>
        <v>#REF!</v>
      </c>
      <c r="M96" s="369" t="e">
        <f>M97+#REF!+#REF!+M100</f>
        <v>#REF!</v>
      </c>
      <c r="N96" s="369" t="e">
        <f>N97+#REF!+#REF!+N100</f>
        <v>#REF!</v>
      </c>
      <c r="O96" s="369" t="e">
        <f>O97+#REF!+#REF!+O100</f>
        <v>#REF!</v>
      </c>
      <c r="P96" s="369" t="e">
        <f>P97+#REF!+#REF!+P100</f>
        <v>#REF!</v>
      </c>
      <c r="Q96" s="369" t="e">
        <f>Q97+#REF!+#REF!+Q100</f>
        <v>#REF!</v>
      </c>
      <c r="R96" s="369" t="e">
        <f>R97+#REF!+#REF!+R100</f>
        <v>#REF!</v>
      </c>
      <c r="S96" s="369" t="e">
        <f>S97+#REF!+#REF!+S100</f>
        <v>#REF!</v>
      </c>
      <c r="T96" s="369" t="e">
        <f>T97+#REF!+#REF!+T100</f>
        <v>#REF!</v>
      </c>
      <c r="U96" s="369" t="e">
        <f>U97+#REF!+#REF!+U100</f>
        <v>#REF!</v>
      </c>
      <c r="V96" s="369" t="e">
        <f>V97+#REF!+#REF!+V100</f>
        <v>#REF!</v>
      </c>
      <c r="W96" s="369" t="e">
        <f>W97+#REF!+#REF!+W100</f>
        <v>#REF!</v>
      </c>
      <c r="X96" s="369" t="e">
        <f>X97+#REF!+#REF!+X100</f>
        <v>#REF!</v>
      </c>
      <c r="Y96" s="369" t="e">
        <f>Y97+#REF!+#REF!+Y100</f>
        <v>#REF!</v>
      </c>
      <c r="Z96" s="369" t="e">
        <f>Z97+#REF!+#REF!+Z100</f>
        <v>#REF!</v>
      </c>
      <c r="AA96" s="369" t="e">
        <f>AA97+#REF!+#REF!+AA100</f>
        <v>#REF!</v>
      </c>
      <c r="AB96" s="369" t="e">
        <f>AB97+#REF!+#REF!+AB100</f>
        <v>#REF!</v>
      </c>
      <c r="AC96" s="369" t="e">
        <f>AC97+#REF!+#REF!+AC100</f>
        <v>#REF!</v>
      </c>
      <c r="AD96" s="369" t="e">
        <f>AD97+#REF!+#REF!+AD100</f>
        <v>#REF!</v>
      </c>
    </row>
    <row r="97" spans="1:30" ht="31.5" x14ac:dyDescent="0.25">
      <c r="A97" s="225" t="s">
        <v>489</v>
      </c>
      <c r="B97" s="142" t="s">
        <v>452</v>
      </c>
      <c r="C97" s="253"/>
      <c r="D97" s="369">
        <f t="shared" ref="D97:F98" si="29">D98</f>
        <v>14</v>
      </c>
      <c r="E97" s="473">
        <f t="shared" si="29"/>
        <v>14</v>
      </c>
      <c r="F97" s="369">
        <f t="shared" si="29"/>
        <v>14</v>
      </c>
      <c r="G97" s="138"/>
    </row>
    <row r="98" spans="1:30" ht="31.5" x14ac:dyDescent="0.25">
      <c r="A98" s="225" t="s">
        <v>58</v>
      </c>
      <c r="B98" s="142" t="s">
        <v>452</v>
      </c>
      <c r="C98" s="472">
        <v>600</v>
      </c>
      <c r="D98" s="369">
        <f t="shared" si="29"/>
        <v>14</v>
      </c>
      <c r="E98" s="473">
        <f t="shared" si="29"/>
        <v>14</v>
      </c>
      <c r="F98" s="369">
        <f t="shared" si="29"/>
        <v>14</v>
      </c>
      <c r="G98" s="138"/>
    </row>
    <row r="99" spans="1:30" x14ac:dyDescent="0.25">
      <c r="A99" s="225" t="s">
        <v>59</v>
      </c>
      <c r="B99" s="142" t="s">
        <v>452</v>
      </c>
      <c r="C99" s="472">
        <v>610</v>
      </c>
      <c r="D99" s="369">
        <f>'Функц. 2026-2028'!F582</f>
        <v>14</v>
      </c>
      <c r="E99" s="473">
        <f>'Функц. 2026-2028'!H582</f>
        <v>14</v>
      </c>
      <c r="F99" s="369">
        <f>'Функц. 2026-2028'!J582</f>
        <v>14</v>
      </c>
      <c r="G99" s="138"/>
    </row>
    <row r="100" spans="1:30" s="153" customFormat="1" ht="63" x14ac:dyDescent="0.25">
      <c r="A100" s="314" t="s">
        <v>670</v>
      </c>
      <c r="B100" s="24" t="s">
        <v>669</v>
      </c>
      <c r="C100" s="253"/>
      <c r="D100" s="369">
        <f t="shared" ref="D100:F101" si="30">D101</f>
        <v>59072.399999999994</v>
      </c>
      <c r="E100" s="473">
        <f t="shared" si="30"/>
        <v>62882.2</v>
      </c>
      <c r="F100" s="369">
        <f t="shared" si="30"/>
        <v>59221.299999999996</v>
      </c>
      <c r="G100" s="138"/>
    </row>
    <row r="101" spans="1:30" s="153" customFormat="1" x14ac:dyDescent="0.25">
      <c r="A101" s="225" t="s">
        <v>117</v>
      </c>
      <c r="B101" s="24" t="s">
        <v>669</v>
      </c>
      <c r="C101" s="253">
        <v>200</v>
      </c>
      <c r="D101" s="369">
        <f t="shared" si="30"/>
        <v>59072.399999999994</v>
      </c>
      <c r="E101" s="473">
        <f t="shared" si="30"/>
        <v>62882.2</v>
      </c>
      <c r="F101" s="369">
        <f t="shared" si="30"/>
        <v>59221.299999999996</v>
      </c>
      <c r="G101" s="138"/>
    </row>
    <row r="102" spans="1:30" s="153" customFormat="1" x14ac:dyDescent="0.25">
      <c r="A102" s="225" t="s">
        <v>50</v>
      </c>
      <c r="B102" s="24" t="s">
        <v>669</v>
      </c>
      <c r="C102" s="253">
        <v>240</v>
      </c>
      <c r="D102" s="369">
        <f>'Функц. 2026-2028'!F585</f>
        <v>59072.399999999994</v>
      </c>
      <c r="E102" s="473">
        <f>'Функц. 2026-2028'!H585</f>
        <v>62882.2</v>
      </c>
      <c r="F102" s="369">
        <f>'Функц. 2026-2028'!J585</f>
        <v>59221.299999999996</v>
      </c>
      <c r="G102" s="138"/>
    </row>
    <row r="103" spans="1:30" s="371" customFormat="1" x14ac:dyDescent="0.25">
      <c r="A103" s="314" t="s">
        <v>716</v>
      </c>
      <c r="B103" s="457" t="s">
        <v>717</v>
      </c>
      <c r="C103" s="507"/>
      <c r="D103" s="369">
        <f>D104</f>
        <v>12396</v>
      </c>
      <c r="E103" s="473">
        <f t="shared" ref="E103:AD105" si="31">E104</f>
        <v>0</v>
      </c>
      <c r="F103" s="369">
        <f t="shared" si="31"/>
        <v>0</v>
      </c>
      <c r="G103" s="473">
        <f t="shared" si="31"/>
        <v>0</v>
      </c>
      <c r="H103" s="369">
        <f t="shared" si="31"/>
        <v>0</v>
      </c>
      <c r="I103" s="369">
        <f t="shared" si="31"/>
        <v>0</v>
      </c>
      <c r="J103" s="369">
        <f t="shared" si="31"/>
        <v>0</v>
      </c>
      <c r="K103" s="369">
        <f t="shared" si="31"/>
        <v>0</v>
      </c>
      <c r="L103" s="369">
        <f t="shared" si="31"/>
        <v>0</v>
      </c>
      <c r="M103" s="369">
        <f t="shared" si="31"/>
        <v>0</v>
      </c>
      <c r="N103" s="369">
        <f t="shared" si="31"/>
        <v>0</v>
      </c>
      <c r="O103" s="369">
        <f t="shared" si="31"/>
        <v>0</v>
      </c>
      <c r="P103" s="369">
        <f t="shared" si="31"/>
        <v>0</v>
      </c>
      <c r="Q103" s="369">
        <f t="shared" si="31"/>
        <v>0</v>
      </c>
      <c r="R103" s="369">
        <f t="shared" si="31"/>
        <v>0</v>
      </c>
      <c r="S103" s="369">
        <f t="shared" si="31"/>
        <v>0</v>
      </c>
      <c r="T103" s="369">
        <f t="shared" si="31"/>
        <v>0</v>
      </c>
      <c r="U103" s="369">
        <f t="shared" si="31"/>
        <v>0</v>
      </c>
      <c r="V103" s="369">
        <f t="shared" si="31"/>
        <v>0</v>
      </c>
      <c r="W103" s="369">
        <f t="shared" si="31"/>
        <v>0</v>
      </c>
      <c r="X103" s="369">
        <f t="shared" si="31"/>
        <v>0</v>
      </c>
      <c r="Y103" s="369">
        <f t="shared" si="31"/>
        <v>0</v>
      </c>
      <c r="Z103" s="369">
        <f t="shared" si="31"/>
        <v>0</v>
      </c>
      <c r="AA103" s="369">
        <f t="shared" si="31"/>
        <v>0</v>
      </c>
      <c r="AB103" s="369">
        <f t="shared" si="31"/>
        <v>0</v>
      </c>
      <c r="AC103" s="369">
        <f t="shared" si="31"/>
        <v>0</v>
      </c>
      <c r="AD103" s="369">
        <f t="shared" si="31"/>
        <v>0</v>
      </c>
    </row>
    <row r="104" spans="1:30" s="371" customFormat="1" x14ac:dyDescent="0.25">
      <c r="A104" s="314" t="s">
        <v>718</v>
      </c>
      <c r="B104" s="457" t="s">
        <v>719</v>
      </c>
      <c r="C104" s="507"/>
      <c r="D104" s="369">
        <f>D105</f>
        <v>12396</v>
      </c>
      <c r="E104" s="473">
        <f t="shared" si="31"/>
        <v>0</v>
      </c>
      <c r="F104" s="369">
        <f t="shared" si="31"/>
        <v>0</v>
      </c>
      <c r="G104" s="372"/>
    </row>
    <row r="105" spans="1:30" s="371" customFormat="1" ht="31.5" x14ac:dyDescent="0.25">
      <c r="A105" s="314" t="s">
        <v>58</v>
      </c>
      <c r="B105" s="457" t="s">
        <v>719</v>
      </c>
      <c r="C105" s="503">
        <v>600</v>
      </c>
      <c r="D105" s="369">
        <f>D106</f>
        <v>12396</v>
      </c>
      <c r="E105" s="473">
        <f t="shared" si="31"/>
        <v>0</v>
      </c>
      <c r="F105" s="369">
        <f t="shared" si="31"/>
        <v>0</v>
      </c>
      <c r="G105" s="473">
        <f t="shared" ref="G105:AD105" si="32">G106</f>
        <v>0</v>
      </c>
      <c r="H105" s="369">
        <f t="shared" si="32"/>
        <v>0</v>
      </c>
      <c r="I105" s="369">
        <f t="shared" si="32"/>
        <v>0</v>
      </c>
      <c r="J105" s="369">
        <f t="shared" si="32"/>
        <v>0</v>
      </c>
      <c r="K105" s="369">
        <f t="shared" si="32"/>
        <v>0</v>
      </c>
      <c r="L105" s="369">
        <f t="shared" si="32"/>
        <v>0</v>
      </c>
      <c r="M105" s="369">
        <f t="shared" si="32"/>
        <v>0</v>
      </c>
      <c r="N105" s="369">
        <f t="shared" si="32"/>
        <v>0</v>
      </c>
      <c r="O105" s="369">
        <f t="shared" si="32"/>
        <v>0</v>
      </c>
      <c r="P105" s="369">
        <f t="shared" si="32"/>
        <v>0</v>
      </c>
      <c r="Q105" s="369">
        <f t="shared" si="32"/>
        <v>0</v>
      </c>
      <c r="R105" s="369">
        <f t="shared" si="32"/>
        <v>0</v>
      </c>
      <c r="S105" s="369">
        <f t="shared" si="32"/>
        <v>0</v>
      </c>
      <c r="T105" s="369">
        <f t="shared" si="32"/>
        <v>0</v>
      </c>
      <c r="U105" s="369">
        <f t="shared" si="32"/>
        <v>0</v>
      </c>
      <c r="V105" s="369">
        <f t="shared" si="32"/>
        <v>0</v>
      </c>
      <c r="W105" s="369">
        <f t="shared" si="32"/>
        <v>0</v>
      </c>
      <c r="X105" s="369">
        <f t="shared" si="32"/>
        <v>0</v>
      </c>
      <c r="Y105" s="369">
        <f t="shared" si="32"/>
        <v>0</v>
      </c>
      <c r="Z105" s="369">
        <f t="shared" si="32"/>
        <v>0</v>
      </c>
      <c r="AA105" s="369">
        <f t="shared" si="32"/>
        <v>0</v>
      </c>
      <c r="AB105" s="369">
        <f t="shared" si="32"/>
        <v>0</v>
      </c>
      <c r="AC105" s="369">
        <f t="shared" si="32"/>
        <v>0</v>
      </c>
      <c r="AD105" s="369">
        <f t="shared" si="32"/>
        <v>0</v>
      </c>
    </row>
    <row r="106" spans="1:30" s="371" customFormat="1" x14ac:dyDescent="0.25">
      <c r="A106" s="314" t="s">
        <v>59</v>
      </c>
      <c r="B106" s="457" t="s">
        <v>719</v>
      </c>
      <c r="C106" s="503">
        <v>610</v>
      </c>
      <c r="D106" s="369">
        <f>'Функц. 2026-2028'!F589</f>
        <v>12396</v>
      </c>
      <c r="E106" s="473">
        <f>'Функц. 2026-2028'!H589</f>
        <v>0</v>
      </c>
      <c r="F106" s="369">
        <f>'Функц. 2026-2028'!J589</f>
        <v>0</v>
      </c>
      <c r="G106" s="372"/>
    </row>
    <row r="107" spans="1:30" ht="47.25" x14ac:dyDescent="0.25">
      <c r="A107" s="223" t="s">
        <v>303</v>
      </c>
      <c r="B107" s="142" t="s">
        <v>453</v>
      </c>
      <c r="C107" s="472"/>
      <c r="D107" s="369">
        <f>D108+D111</f>
        <v>5382.9</v>
      </c>
      <c r="E107" s="473">
        <f>E108+E111</f>
        <v>5382.9</v>
      </c>
      <c r="F107" s="369">
        <f>F108+F111</f>
        <v>5382.9</v>
      </c>
      <c r="G107" s="138"/>
    </row>
    <row r="108" spans="1:30" ht="47.25" x14ac:dyDescent="0.25">
      <c r="A108" s="223" t="s">
        <v>416</v>
      </c>
      <c r="B108" s="142" t="s">
        <v>454</v>
      </c>
      <c r="C108" s="472"/>
      <c r="D108" s="369">
        <f t="shared" ref="D108:F109" si="33">D109</f>
        <v>1865.9</v>
      </c>
      <c r="E108" s="473">
        <f t="shared" si="33"/>
        <v>1865.9</v>
      </c>
      <c r="F108" s="369">
        <f t="shared" si="33"/>
        <v>1865.9</v>
      </c>
      <c r="G108" s="138"/>
    </row>
    <row r="109" spans="1:30" ht="31.5" x14ac:dyDescent="0.25">
      <c r="A109" s="225" t="s">
        <v>58</v>
      </c>
      <c r="B109" s="142" t="s">
        <v>454</v>
      </c>
      <c r="C109" s="472">
        <v>600</v>
      </c>
      <c r="D109" s="369">
        <f t="shared" si="33"/>
        <v>1865.9</v>
      </c>
      <c r="E109" s="473">
        <f t="shared" si="33"/>
        <v>1865.9</v>
      </c>
      <c r="F109" s="369">
        <f t="shared" si="33"/>
        <v>1865.9</v>
      </c>
      <c r="G109" s="138"/>
    </row>
    <row r="110" spans="1:30" x14ac:dyDescent="0.25">
      <c r="A110" s="225" t="s">
        <v>59</v>
      </c>
      <c r="B110" s="142" t="s">
        <v>454</v>
      </c>
      <c r="C110" s="472">
        <v>610</v>
      </c>
      <c r="D110" s="369">
        <f>'Функц. 2026-2028'!F593</f>
        <v>1865.9</v>
      </c>
      <c r="E110" s="473">
        <f>'Функц. 2026-2028'!H593</f>
        <v>1865.9</v>
      </c>
      <c r="F110" s="369">
        <f>'Функц. 2026-2028'!J593</f>
        <v>1865.9</v>
      </c>
      <c r="G110" s="138"/>
    </row>
    <row r="111" spans="1:30" s="153" customFormat="1" ht="63" x14ac:dyDescent="0.25">
      <c r="A111" s="376" t="s">
        <v>582</v>
      </c>
      <c r="B111" s="142" t="s">
        <v>580</v>
      </c>
      <c r="C111" s="508"/>
      <c r="D111" s="369">
        <f t="shared" ref="D111:F112" si="34">D112</f>
        <v>3517</v>
      </c>
      <c r="E111" s="473">
        <f t="shared" si="34"/>
        <v>3517</v>
      </c>
      <c r="F111" s="369">
        <f t="shared" si="34"/>
        <v>3517</v>
      </c>
      <c r="G111" s="138"/>
    </row>
    <row r="112" spans="1:30" s="153" customFormat="1" ht="31.5" x14ac:dyDescent="0.25">
      <c r="A112" s="376" t="s">
        <v>58</v>
      </c>
      <c r="B112" s="142" t="s">
        <v>580</v>
      </c>
      <c r="C112" s="472">
        <v>600</v>
      </c>
      <c r="D112" s="369">
        <f t="shared" si="34"/>
        <v>3517</v>
      </c>
      <c r="E112" s="473">
        <f t="shared" si="34"/>
        <v>3517</v>
      </c>
      <c r="F112" s="369">
        <f t="shared" si="34"/>
        <v>3517</v>
      </c>
      <c r="G112" s="138"/>
    </row>
    <row r="113" spans="1:30" s="153" customFormat="1" x14ac:dyDescent="0.25">
      <c r="A113" s="376" t="s">
        <v>59</v>
      </c>
      <c r="B113" s="142" t="s">
        <v>580</v>
      </c>
      <c r="C113" s="472">
        <v>610</v>
      </c>
      <c r="D113" s="369">
        <f>'Функц. 2026-2028'!F596</f>
        <v>3517</v>
      </c>
      <c r="E113" s="473">
        <f>'Функц. 2026-2028'!H596</f>
        <v>3517</v>
      </c>
      <c r="F113" s="369">
        <f>'Функц. 2026-2028'!J596</f>
        <v>3517</v>
      </c>
      <c r="G113" s="138"/>
    </row>
    <row r="114" spans="1:30" s="371" customFormat="1" x14ac:dyDescent="0.25">
      <c r="A114" s="376" t="s">
        <v>608</v>
      </c>
      <c r="B114" s="142" t="s">
        <v>609</v>
      </c>
      <c r="C114" s="472"/>
      <c r="D114" s="369">
        <f>D121+D118+D115</f>
        <v>41520.6</v>
      </c>
      <c r="E114" s="473">
        <f t="shared" ref="E114:F114" si="35">E121+E118+E115</f>
        <v>41694.5</v>
      </c>
      <c r="F114" s="369">
        <f t="shared" si="35"/>
        <v>41724.6</v>
      </c>
      <c r="G114" s="473">
        <f t="shared" ref="G114:AD114" si="36">G121</f>
        <v>0</v>
      </c>
      <c r="H114" s="369">
        <f t="shared" si="36"/>
        <v>0</v>
      </c>
      <c r="I114" s="369">
        <f t="shared" si="36"/>
        <v>0</v>
      </c>
      <c r="J114" s="369">
        <f t="shared" si="36"/>
        <v>0</v>
      </c>
      <c r="K114" s="369">
        <f t="shared" si="36"/>
        <v>0</v>
      </c>
      <c r="L114" s="369">
        <f t="shared" si="36"/>
        <v>0</v>
      </c>
      <c r="M114" s="369">
        <f t="shared" si="36"/>
        <v>0</v>
      </c>
      <c r="N114" s="369">
        <f t="shared" si="36"/>
        <v>0</v>
      </c>
      <c r="O114" s="369">
        <f t="shared" si="36"/>
        <v>0</v>
      </c>
      <c r="P114" s="369">
        <f t="shared" si="36"/>
        <v>0</v>
      </c>
      <c r="Q114" s="369">
        <f t="shared" si="36"/>
        <v>0</v>
      </c>
      <c r="R114" s="369">
        <f t="shared" si="36"/>
        <v>0</v>
      </c>
      <c r="S114" s="369">
        <f t="shared" si="36"/>
        <v>0</v>
      </c>
      <c r="T114" s="369">
        <f t="shared" si="36"/>
        <v>0</v>
      </c>
      <c r="U114" s="369">
        <f t="shared" si="36"/>
        <v>0</v>
      </c>
      <c r="V114" s="369">
        <f t="shared" si="36"/>
        <v>0</v>
      </c>
      <c r="W114" s="369">
        <f t="shared" si="36"/>
        <v>0</v>
      </c>
      <c r="X114" s="369">
        <f t="shared" si="36"/>
        <v>0</v>
      </c>
      <c r="Y114" s="369">
        <f t="shared" si="36"/>
        <v>0</v>
      </c>
      <c r="Z114" s="369">
        <f t="shared" si="36"/>
        <v>0</v>
      </c>
      <c r="AA114" s="369">
        <f t="shared" si="36"/>
        <v>0</v>
      </c>
      <c r="AB114" s="369">
        <f t="shared" si="36"/>
        <v>0</v>
      </c>
      <c r="AC114" s="369">
        <f t="shared" si="36"/>
        <v>0</v>
      </c>
      <c r="AD114" s="369">
        <f t="shared" si="36"/>
        <v>0</v>
      </c>
    </row>
    <row r="115" spans="1:30" s="371" customFormat="1" ht="94.5" x14ac:dyDescent="0.25">
      <c r="A115" s="376" t="s">
        <v>667</v>
      </c>
      <c r="B115" s="142" t="s">
        <v>668</v>
      </c>
      <c r="C115" s="472"/>
      <c r="D115" s="369">
        <f>D116</f>
        <v>312.5</v>
      </c>
      <c r="E115" s="473">
        <f t="shared" ref="E115:F115" si="37">E116</f>
        <v>312.5</v>
      </c>
      <c r="F115" s="369">
        <f t="shared" si="37"/>
        <v>312.5</v>
      </c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</row>
    <row r="116" spans="1:30" s="371" customFormat="1" ht="31.5" x14ac:dyDescent="0.25">
      <c r="A116" s="376" t="s">
        <v>58</v>
      </c>
      <c r="B116" s="142" t="s">
        <v>668</v>
      </c>
      <c r="C116" s="472">
        <v>600</v>
      </c>
      <c r="D116" s="369">
        <f>D117</f>
        <v>312.5</v>
      </c>
      <c r="E116" s="473">
        <f t="shared" ref="E116:F116" si="38">E117</f>
        <v>312.5</v>
      </c>
      <c r="F116" s="369">
        <f t="shared" si="38"/>
        <v>312.5</v>
      </c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</row>
    <row r="117" spans="1:30" s="371" customFormat="1" x14ac:dyDescent="0.25">
      <c r="A117" s="376" t="s">
        <v>59</v>
      </c>
      <c r="B117" s="142" t="s">
        <v>668</v>
      </c>
      <c r="C117" s="472">
        <v>610</v>
      </c>
      <c r="D117" s="369">
        <f>'Функц. 2026-2028'!F600</f>
        <v>312.5</v>
      </c>
      <c r="E117" s="473">
        <f>'Функц. 2026-2028'!H600</f>
        <v>312.5</v>
      </c>
      <c r="F117" s="369">
        <f>'Функц. 2026-2028'!J600</f>
        <v>312.5</v>
      </c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</row>
    <row r="118" spans="1:30" s="371" customFormat="1" ht="47.25" x14ac:dyDescent="0.25">
      <c r="A118" s="376" t="s">
        <v>612</v>
      </c>
      <c r="B118" s="142" t="s">
        <v>613</v>
      </c>
      <c r="C118" s="472"/>
      <c r="D118" s="369">
        <f>D119</f>
        <v>1679.1</v>
      </c>
      <c r="E118" s="473">
        <f t="shared" ref="E118:F119" si="39">E119</f>
        <v>1853</v>
      </c>
      <c r="F118" s="369">
        <f t="shared" si="39"/>
        <v>1883.1</v>
      </c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</row>
    <row r="119" spans="1:30" s="371" customFormat="1" ht="31.5" x14ac:dyDescent="0.25">
      <c r="A119" s="314" t="s">
        <v>58</v>
      </c>
      <c r="B119" s="142" t="s">
        <v>613</v>
      </c>
      <c r="C119" s="472">
        <v>600</v>
      </c>
      <c r="D119" s="369">
        <f>D120</f>
        <v>1679.1</v>
      </c>
      <c r="E119" s="473">
        <f t="shared" si="39"/>
        <v>1853</v>
      </c>
      <c r="F119" s="369">
        <f t="shared" si="39"/>
        <v>1883.1</v>
      </c>
      <c r="G119" s="473">
        <f t="shared" ref="G119:AD119" si="40">G120</f>
        <v>0</v>
      </c>
      <c r="H119" s="369">
        <f t="shared" si="40"/>
        <v>0</v>
      </c>
      <c r="I119" s="369">
        <f t="shared" si="40"/>
        <v>0</v>
      </c>
      <c r="J119" s="369">
        <f t="shared" si="40"/>
        <v>0</v>
      </c>
      <c r="K119" s="369">
        <f t="shared" si="40"/>
        <v>0</v>
      </c>
      <c r="L119" s="369">
        <f t="shared" si="40"/>
        <v>0</v>
      </c>
      <c r="M119" s="369">
        <f t="shared" si="40"/>
        <v>0</v>
      </c>
      <c r="N119" s="369">
        <f t="shared" si="40"/>
        <v>0</v>
      </c>
      <c r="O119" s="369">
        <f t="shared" si="40"/>
        <v>0</v>
      </c>
      <c r="P119" s="369">
        <f t="shared" si="40"/>
        <v>0</v>
      </c>
      <c r="Q119" s="369">
        <f t="shared" si="40"/>
        <v>0</v>
      </c>
      <c r="R119" s="369">
        <f t="shared" si="40"/>
        <v>0</v>
      </c>
      <c r="S119" s="369">
        <f t="shared" si="40"/>
        <v>0</v>
      </c>
      <c r="T119" s="369">
        <f t="shared" si="40"/>
        <v>0</v>
      </c>
      <c r="U119" s="369">
        <f t="shared" si="40"/>
        <v>0</v>
      </c>
      <c r="V119" s="369">
        <f t="shared" si="40"/>
        <v>0</v>
      </c>
      <c r="W119" s="369">
        <f t="shared" si="40"/>
        <v>0</v>
      </c>
      <c r="X119" s="369">
        <f t="shared" si="40"/>
        <v>0</v>
      </c>
      <c r="Y119" s="369">
        <f t="shared" si="40"/>
        <v>0</v>
      </c>
      <c r="Z119" s="369">
        <f t="shared" si="40"/>
        <v>0</v>
      </c>
      <c r="AA119" s="369">
        <f t="shared" si="40"/>
        <v>0</v>
      </c>
      <c r="AB119" s="369">
        <f t="shared" si="40"/>
        <v>0</v>
      </c>
      <c r="AC119" s="369">
        <f t="shared" si="40"/>
        <v>0</v>
      </c>
      <c r="AD119" s="369">
        <f t="shared" si="40"/>
        <v>0</v>
      </c>
    </row>
    <row r="120" spans="1:30" s="371" customFormat="1" x14ac:dyDescent="0.25">
      <c r="A120" s="314" t="s">
        <v>59</v>
      </c>
      <c r="B120" s="142" t="s">
        <v>613</v>
      </c>
      <c r="C120" s="472">
        <v>610</v>
      </c>
      <c r="D120" s="369">
        <f>'Функц. 2026-2028'!F603</f>
        <v>1679.1</v>
      </c>
      <c r="E120" s="473">
        <f>'Функц. 2026-2028'!H603</f>
        <v>1853</v>
      </c>
      <c r="F120" s="369">
        <f>'Функц. 2026-2028'!J603</f>
        <v>1883.1</v>
      </c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</row>
    <row r="121" spans="1:30" s="371" customFormat="1" ht="63" x14ac:dyDescent="0.25">
      <c r="A121" s="376" t="s">
        <v>610</v>
      </c>
      <c r="B121" s="142" t="s">
        <v>611</v>
      </c>
      <c r="C121" s="472"/>
      <c r="D121" s="369">
        <f>D122</f>
        <v>39529</v>
      </c>
      <c r="E121" s="473">
        <f t="shared" ref="E121:F122" si="41">E122</f>
        <v>39529</v>
      </c>
      <c r="F121" s="369">
        <f t="shared" si="41"/>
        <v>39529</v>
      </c>
      <c r="G121" s="372"/>
    </row>
    <row r="122" spans="1:30" s="371" customFormat="1" ht="31.5" x14ac:dyDescent="0.25">
      <c r="A122" s="376" t="s">
        <v>58</v>
      </c>
      <c r="B122" s="142" t="s">
        <v>611</v>
      </c>
      <c r="C122" s="472">
        <v>600</v>
      </c>
      <c r="D122" s="369">
        <f>D123</f>
        <v>39529</v>
      </c>
      <c r="E122" s="473">
        <f t="shared" si="41"/>
        <v>39529</v>
      </c>
      <c r="F122" s="369">
        <f t="shared" si="41"/>
        <v>39529</v>
      </c>
      <c r="G122" s="372"/>
    </row>
    <row r="123" spans="1:30" s="371" customFormat="1" x14ac:dyDescent="0.25">
      <c r="A123" s="376" t="s">
        <v>59</v>
      </c>
      <c r="B123" s="142" t="s">
        <v>611</v>
      </c>
      <c r="C123" s="472">
        <v>610</v>
      </c>
      <c r="D123" s="369">
        <f>'Функц. 2026-2028'!F606</f>
        <v>39529</v>
      </c>
      <c r="E123" s="473">
        <f>'Функц. 2026-2028'!H606</f>
        <v>39529</v>
      </c>
      <c r="F123" s="369">
        <f>'Функц. 2026-2028'!J606</f>
        <v>39529</v>
      </c>
      <c r="G123" s="372"/>
    </row>
    <row r="124" spans="1:30" ht="31.5" x14ac:dyDescent="0.25">
      <c r="A124" s="376" t="s">
        <v>455</v>
      </c>
      <c r="B124" s="142" t="s">
        <v>98</v>
      </c>
      <c r="C124" s="509"/>
      <c r="D124" s="369">
        <f>D125+D130</f>
        <v>78834.5</v>
      </c>
      <c r="E124" s="473">
        <f>E125+E130</f>
        <v>79103.600000000006</v>
      </c>
      <c r="F124" s="369">
        <f>F125+F130</f>
        <v>79367.199999999997</v>
      </c>
      <c r="G124" s="138"/>
    </row>
    <row r="125" spans="1:30" ht="31.5" x14ac:dyDescent="0.25">
      <c r="A125" s="223" t="s">
        <v>456</v>
      </c>
      <c r="B125" s="142" t="s">
        <v>457</v>
      </c>
      <c r="C125" s="509"/>
      <c r="D125" s="369">
        <f>D126</f>
        <v>54972.6</v>
      </c>
      <c r="E125" s="473">
        <f t="shared" ref="E125:F126" si="42">E126</f>
        <v>55194</v>
      </c>
      <c r="F125" s="369">
        <f t="shared" si="42"/>
        <v>55413</v>
      </c>
      <c r="G125" s="138"/>
    </row>
    <row r="126" spans="1:30" ht="31.5" x14ac:dyDescent="0.25">
      <c r="A126" s="223" t="s">
        <v>260</v>
      </c>
      <c r="B126" s="142" t="s">
        <v>458</v>
      </c>
      <c r="C126" s="510"/>
      <c r="D126" s="369">
        <f>D127</f>
        <v>54972.6</v>
      </c>
      <c r="E126" s="473">
        <f t="shared" si="42"/>
        <v>55194</v>
      </c>
      <c r="F126" s="369">
        <f t="shared" si="42"/>
        <v>55413</v>
      </c>
      <c r="G126" s="138"/>
    </row>
    <row r="127" spans="1:30" s="153" customFormat="1" ht="31.5" x14ac:dyDescent="0.25">
      <c r="A127" s="225" t="s">
        <v>320</v>
      </c>
      <c r="B127" s="142" t="s">
        <v>459</v>
      </c>
      <c r="C127" s="511"/>
      <c r="D127" s="369">
        <f>D129</f>
        <v>54972.6</v>
      </c>
      <c r="E127" s="473">
        <f>E129</f>
        <v>55194</v>
      </c>
      <c r="F127" s="369">
        <f>F129</f>
        <v>55413</v>
      </c>
      <c r="G127" s="138"/>
    </row>
    <row r="128" spans="1:30" s="153" customFormat="1" ht="31.5" x14ac:dyDescent="0.25">
      <c r="A128" s="225" t="s">
        <v>58</v>
      </c>
      <c r="B128" s="142" t="s">
        <v>459</v>
      </c>
      <c r="C128" s="253">
        <v>600</v>
      </c>
      <c r="D128" s="369">
        <f>D129</f>
        <v>54972.6</v>
      </c>
      <c r="E128" s="473">
        <f>E129</f>
        <v>55194</v>
      </c>
      <c r="F128" s="369">
        <f>F129</f>
        <v>55413</v>
      </c>
      <c r="G128" s="138"/>
    </row>
    <row r="129" spans="1:30" s="153" customFormat="1" x14ac:dyDescent="0.25">
      <c r="A129" s="225" t="s">
        <v>59</v>
      </c>
      <c r="B129" s="142" t="s">
        <v>459</v>
      </c>
      <c r="C129" s="253">
        <v>610</v>
      </c>
      <c r="D129" s="369">
        <f>'ведом. 2026-2028'!AD670</f>
        <v>54972.6</v>
      </c>
      <c r="E129" s="473">
        <f>'Функц. 2026-2028'!H635</f>
        <v>55194</v>
      </c>
      <c r="F129" s="369">
        <f>'Функц. 2026-2028'!J635</f>
        <v>55413</v>
      </c>
      <c r="G129" s="138"/>
    </row>
    <row r="130" spans="1:30" s="145" customFormat="1" ht="31.5" x14ac:dyDescent="0.25">
      <c r="A130" s="223" t="s">
        <v>460</v>
      </c>
      <c r="B130" s="142" t="s">
        <v>461</v>
      </c>
      <c r="C130" s="253"/>
      <c r="D130" s="369">
        <f>D131</f>
        <v>23861.9</v>
      </c>
      <c r="E130" s="473">
        <f>E131</f>
        <v>23909.600000000002</v>
      </c>
      <c r="F130" s="369">
        <f>F131</f>
        <v>23954.2</v>
      </c>
      <c r="G130" s="138"/>
    </row>
    <row r="131" spans="1:30" s="145" customFormat="1" ht="31.5" x14ac:dyDescent="0.25">
      <c r="A131" s="226" t="s">
        <v>149</v>
      </c>
      <c r="B131" s="142" t="s">
        <v>462</v>
      </c>
      <c r="C131" s="253"/>
      <c r="D131" s="369">
        <f>D132+D136</f>
        <v>23861.9</v>
      </c>
      <c r="E131" s="473">
        <f>E132+E136</f>
        <v>23909.600000000002</v>
      </c>
      <c r="F131" s="369">
        <f>F132+F136</f>
        <v>23954.2</v>
      </c>
      <c r="G131" s="138"/>
    </row>
    <row r="132" spans="1:30" s="145" customFormat="1" ht="31.5" x14ac:dyDescent="0.25">
      <c r="A132" s="225" t="s">
        <v>58</v>
      </c>
      <c r="B132" s="142" t="s">
        <v>462</v>
      </c>
      <c r="C132" s="253">
        <v>600</v>
      </c>
      <c r="D132" s="369">
        <f>D133+D134+D135</f>
        <v>23485.600000000002</v>
      </c>
      <c r="E132" s="473">
        <f>E133+E134+E135</f>
        <v>23533.300000000003</v>
      </c>
      <c r="F132" s="369">
        <f>F133+F134+F135</f>
        <v>23577.9</v>
      </c>
      <c r="G132" s="138"/>
    </row>
    <row r="133" spans="1:30" s="145" customFormat="1" x14ac:dyDescent="0.25">
      <c r="A133" s="225" t="s">
        <v>59</v>
      </c>
      <c r="B133" s="142" t="s">
        <v>462</v>
      </c>
      <c r="C133" s="253">
        <v>610</v>
      </c>
      <c r="D133" s="369">
        <f>'Функц. 2026-2028'!F639</f>
        <v>22228.2</v>
      </c>
      <c r="E133" s="473">
        <f>'Функц. 2026-2028'!H639</f>
        <v>22275.9</v>
      </c>
      <c r="F133" s="369">
        <f>'Функц. 2026-2028'!J639</f>
        <v>22320.5</v>
      </c>
      <c r="G133" s="138"/>
    </row>
    <row r="134" spans="1:30" s="160" customFormat="1" x14ac:dyDescent="0.25">
      <c r="A134" s="376" t="s">
        <v>127</v>
      </c>
      <c r="B134" s="142" t="s">
        <v>462</v>
      </c>
      <c r="C134" s="253">
        <v>620</v>
      </c>
      <c r="D134" s="369">
        <f>'Функц. 2026-2028'!F640</f>
        <v>628.70000000000005</v>
      </c>
      <c r="E134" s="473">
        <f>'Функц. 2026-2028'!H640</f>
        <v>628.70000000000005</v>
      </c>
      <c r="F134" s="369">
        <f>'Функц. 2026-2028'!J640</f>
        <v>628.70000000000005</v>
      </c>
      <c r="G134" s="138"/>
      <c r="H134" s="303"/>
      <c r="I134" s="303"/>
      <c r="J134" s="303"/>
      <c r="K134" s="303"/>
      <c r="L134" s="303"/>
      <c r="M134" s="303"/>
      <c r="N134" s="303"/>
      <c r="O134" s="303"/>
      <c r="P134" s="303"/>
      <c r="Q134" s="303"/>
      <c r="R134" s="303"/>
      <c r="S134" s="303"/>
      <c r="T134" s="303"/>
      <c r="U134" s="303"/>
      <c r="V134" s="303"/>
      <c r="W134" s="303"/>
      <c r="X134" s="303"/>
      <c r="Y134" s="303"/>
      <c r="Z134" s="303"/>
      <c r="AA134" s="303"/>
      <c r="AB134" s="303"/>
      <c r="AC134" s="303"/>
      <c r="AD134" s="303"/>
    </row>
    <row r="135" spans="1:30" s="160" customFormat="1" ht="31.5" x14ac:dyDescent="0.25">
      <c r="A135" s="376" t="s">
        <v>350</v>
      </c>
      <c r="B135" s="142" t="s">
        <v>462</v>
      </c>
      <c r="C135" s="253">
        <v>630</v>
      </c>
      <c r="D135" s="369">
        <f>'Функц. 2026-2028'!F641</f>
        <v>628.70000000000005</v>
      </c>
      <c r="E135" s="473">
        <f>'Функц. 2026-2028'!H641</f>
        <v>628.70000000000005</v>
      </c>
      <c r="F135" s="369">
        <f>'Функц. 2026-2028'!J641</f>
        <v>628.70000000000005</v>
      </c>
      <c r="G135" s="138"/>
      <c r="H135" s="303"/>
      <c r="I135" s="303"/>
      <c r="J135" s="303"/>
      <c r="K135" s="303"/>
      <c r="L135" s="303"/>
      <c r="M135" s="303"/>
      <c r="N135" s="303"/>
      <c r="O135" s="303"/>
      <c r="P135" s="303"/>
      <c r="Q135" s="303"/>
      <c r="R135" s="303"/>
      <c r="S135" s="303"/>
      <c r="T135" s="303"/>
      <c r="U135" s="303"/>
      <c r="V135" s="303"/>
      <c r="W135" s="303"/>
      <c r="X135" s="303"/>
      <c r="Y135" s="303"/>
      <c r="Z135" s="303"/>
      <c r="AA135" s="303"/>
      <c r="AB135" s="303"/>
      <c r="AC135" s="303"/>
      <c r="AD135" s="303"/>
    </row>
    <row r="136" spans="1:30" s="160" customFormat="1" x14ac:dyDescent="0.25">
      <c r="A136" s="376" t="s">
        <v>41</v>
      </c>
      <c r="B136" s="142" t="s">
        <v>462</v>
      </c>
      <c r="C136" s="253">
        <v>800</v>
      </c>
      <c r="D136" s="369">
        <f>D137</f>
        <v>376.3</v>
      </c>
      <c r="E136" s="473">
        <f>E137</f>
        <v>376.3</v>
      </c>
      <c r="F136" s="369">
        <f>F137</f>
        <v>376.3</v>
      </c>
      <c r="G136" s="138"/>
      <c r="H136" s="303"/>
      <c r="I136" s="303"/>
      <c r="J136" s="303"/>
      <c r="K136" s="303"/>
      <c r="L136" s="303"/>
      <c r="M136" s="303"/>
      <c r="N136" s="303"/>
      <c r="O136" s="303"/>
      <c r="P136" s="303"/>
      <c r="Q136" s="303"/>
      <c r="R136" s="303"/>
      <c r="S136" s="303"/>
      <c r="T136" s="303"/>
      <c r="U136" s="303"/>
      <c r="V136" s="303"/>
      <c r="W136" s="303"/>
      <c r="X136" s="303"/>
      <c r="Y136" s="303"/>
      <c r="Z136" s="303"/>
      <c r="AA136" s="303"/>
      <c r="AB136" s="303"/>
      <c r="AC136" s="303"/>
      <c r="AD136" s="303"/>
    </row>
    <row r="137" spans="1:30" s="160" customFormat="1" ht="31.5" x14ac:dyDescent="0.25">
      <c r="A137" s="376" t="s">
        <v>118</v>
      </c>
      <c r="B137" s="142" t="s">
        <v>462</v>
      </c>
      <c r="C137" s="253">
        <v>810</v>
      </c>
      <c r="D137" s="369">
        <f>'Функц. 2026-2028'!F643</f>
        <v>376.3</v>
      </c>
      <c r="E137" s="473">
        <f>'Функц. 2026-2028'!H643</f>
        <v>376.3</v>
      </c>
      <c r="F137" s="369">
        <f>'Функц. 2026-2028'!J643</f>
        <v>376.3</v>
      </c>
      <c r="G137" s="138"/>
      <c r="H137" s="303"/>
      <c r="I137" s="303"/>
      <c r="J137" s="303"/>
      <c r="K137" s="303"/>
      <c r="L137" s="303"/>
      <c r="M137" s="303"/>
      <c r="N137" s="303"/>
      <c r="O137" s="303"/>
      <c r="P137" s="303"/>
      <c r="Q137" s="303"/>
      <c r="R137" s="303"/>
      <c r="S137" s="303"/>
      <c r="T137" s="303"/>
      <c r="U137" s="303"/>
      <c r="V137" s="303"/>
      <c r="W137" s="303"/>
      <c r="X137" s="303"/>
      <c r="Y137" s="303"/>
      <c r="Z137" s="303"/>
      <c r="AA137" s="303"/>
      <c r="AB137" s="303"/>
      <c r="AC137" s="303"/>
      <c r="AD137" s="303"/>
    </row>
    <row r="138" spans="1:30" x14ac:dyDescent="0.25">
      <c r="A138" s="210" t="s">
        <v>46</v>
      </c>
      <c r="B138" s="142" t="s">
        <v>463</v>
      </c>
      <c r="C138" s="253"/>
      <c r="D138" s="369">
        <f>D139</f>
        <v>25606.5</v>
      </c>
      <c r="E138" s="473">
        <f>E139</f>
        <v>24057.9</v>
      </c>
      <c r="F138" s="369">
        <f>F139</f>
        <v>24063</v>
      </c>
      <c r="G138" s="138"/>
    </row>
    <row r="139" spans="1:30" ht="31.5" x14ac:dyDescent="0.25">
      <c r="A139" s="223" t="s">
        <v>261</v>
      </c>
      <c r="B139" s="142" t="s">
        <v>464</v>
      </c>
      <c r="C139" s="253"/>
      <c r="D139" s="369">
        <f>D140+D150</f>
        <v>25606.5</v>
      </c>
      <c r="E139" s="473">
        <f>E140+E150</f>
        <v>24057.9</v>
      </c>
      <c r="F139" s="369">
        <f>F140+F150</f>
        <v>24063</v>
      </c>
      <c r="G139" s="138"/>
    </row>
    <row r="140" spans="1:30" x14ac:dyDescent="0.25">
      <c r="A140" s="226" t="s">
        <v>198</v>
      </c>
      <c r="B140" s="142" t="s">
        <v>465</v>
      </c>
      <c r="C140" s="253"/>
      <c r="D140" s="369">
        <f>D141+D144+D147</f>
        <v>25418.6</v>
      </c>
      <c r="E140" s="473">
        <f>E141+E144+E147</f>
        <v>23870</v>
      </c>
      <c r="F140" s="369">
        <f>F141+F144+F147</f>
        <v>23875.1</v>
      </c>
      <c r="G140" s="138"/>
    </row>
    <row r="141" spans="1:30" ht="31.5" x14ac:dyDescent="0.25">
      <c r="A141" s="225" t="s">
        <v>199</v>
      </c>
      <c r="B141" s="142" t="s">
        <v>466</v>
      </c>
      <c r="C141" s="253"/>
      <c r="D141" s="369">
        <f>D142</f>
        <v>1284.9000000000001</v>
      </c>
      <c r="E141" s="473">
        <f t="shared" ref="E141:F141" si="43">E142</f>
        <v>1337.8</v>
      </c>
      <c r="F141" s="369">
        <f t="shared" si="43"/>
        <v>1391.2</v>
      </c>
      <c r="G141" s="138"/>
    </row>
    <row r="142" spans="1:30" x14ac:dyDescent="0.25">
      <c r="A142" s="225" t="s">
        <v>117</v>
      </c>
      <c r="B142" s="142" t="s">
        <v>466</v>
      </c>
      <c r="C142" s="253">
        <v>200</v>
      </c>
      <c r="D142" s="369">
        <f>D143</f>
        <v>1284.9000000000001</v>
      </c>
      <c r="E142" s="473">
        <f>E143</f>
        <v>1337.8</v>
      </c>
      <c r="F142" s="369">
        <f>F143</f>
        <v>1391.2</v>
      </c>
      <c r="G142" s="138"/>
    </row>
    <row r="143" spans="1:30" x14ac:dyDescent="0.25">
      <c r="A143" s="225" t="s">
        <v>50</v>
      </c>
      <c r="B143" s="142" t="s">
        <v>466</v>
      </c>
      <c r="C143" s="253">
        <v>240</v>
      </c>
      <c r="D143" s="369">
        <f>'Функц. 2026-2028'!F673</f>
        <v>1284.9000000000001</v>
      </c>
      <c r="E143" s="473">
        <f>'Функц. 2026-2028'!H673</f>
        <v>1337.8</v>
      </c>
      <c r="F143" s="369">
        <f>'Функц. 2026-2028'!J673</f>
        <v>1391.2</v>
      </c>
      <c r="G143" s="138"/>
    </row>
    <row r="144" spans="1:30" ht="31.5" x14ac:dyDescent="0.25">
      <c r="A144" s="225" t="s">
        <v>336</v>
      </c>
      <c r="B144" s="142" t="s">
        <v>467</v>
      </c>
      <c r="C144" s="253"/>
      <c r="D144" s="369">
        <f t="shared" ref="D144:F145" si="44">D145</f>
        <v>10598.1</v>
      </c>
      <c r="E144" s="473">
        <f t="shared" si="44"/>
        <v>9876</v>
      </c>
      <c r="F144" s="369">
        <f t="shared" si="44"/>
        <v>9876</v>
      </c>
      <c r="G144" s="138"/>
    </row>
    <row r="145" spans="1:7" ht="47.25" x14ac:dyDescent="0.25">
      <c r="A145" s="225" t="s">
        <v>40</v>
      </c>
      <c r="B145" s="142" t="s">
        <v>467</v>
      </c>
      <c r="C145" s="253">
        <v>100</v>
      </c>
      <c r="D145" s="369">
        <f t="shared" si="44"/>
        <v>10598.1</v>
      </c>
      <c r="E145" s="473">
        <f t="shared" si="44"/>
        <v>9876</v>
      </c>
      <c r="F145" s="369">
        <f t="shared" si="44"/>
        <v>9876</v>
      </c>
      <c r="G145" s="138"/>
    </row>
    <row r="146" spans="1:7" x14ac:dyDescent="0.25">
      <c r="A146" s="225" t="s">
        <v>93</v>
      </c>
      <c r="B146" s="142" t="s">
        <v>467</v>
      </c>
      <c r="C146" s="253">
        <v>120</v>
      </c>
      <c r="D146" s="369">
        <f>'Функц. 2026-2028'!F676</f>
        <v>10598.1</v>
      </c>
      <c r="E146" s="473">
        <f>'Функц. 2026-2028'!H676</f>
        <v>9876</v>
      </c>
      <c r="F146" s="369">
        <f>'Функц. 2026-2028'!J676</f>
        <v>9876</v>
      </c>
      <c r="G146" s="138"/>
    </row>
    <row r="147" spans="1:7" ht="31.5" x14ac:dyDescent="0.25">
      <c r="A147" s="225" t="s">
        <v>262</v>
      </c>
      <c r="B147" s="142" t="s">
        <v>468</v>
      </c>
      <c r="C147" s="253"/>
      <c r="D147" s="369">
        <f t="shared" ref="D147:F148" si="45">D148</f>
        <v>13535.6</v>
      </c>
      <c r="E147" s="473">
        <f t="shared" si="45"/>
        <v>12656.2</v>
      </c>
      <c r="F147" s="369">
        <f t="shared" si="45"/>
        <v>12607.9</v>
      </c>
      <c r="G147" s="138"/>
    </row>
    <row r="148" spans="1:7" ht="47.25" x14ac:dyDescent="0.25">
      <c r="A148" s="225" t="s">
        <v>40</v>
      </c>
      <c r="B148" s="142" t="s">
        <v>468</v>
      </c>
      <c r="C148" s="253">
        <v>100</v>
      </c>
      <c r="D148" s="369">
        <f t="shared" si="45"/>
        <v>13535.6</v>
      </c>
      <c r="E148" s="473">
        <f t="shared" si="45"/>
        <v>12656.2</v>
      </c>
      <c r="F148" s="369">
        <f t="shared" si="45"/>
        <v>12607.9</v>
      </c>
      <c r="G148" s="138"/>
    </row>
    <row r="149" spans="1:7" x14ac:dyDescent="0.25">
      <c r="A149" s="225" t="s">
        <v>93</v>
      </c>
      <c r="B149" s="142" t="s">
        <v>468</v>
      </c>
      <c r="C149" s="253">
        <v>120</v>
      </c>
      <c r="D149" s="369">
        <f>'Функц. 2026-2028'!F679</f>
        <v>13535.6</v>
      </c>
      <c r="E149" s="473">
        <f>'Функц. 2026-2028'!H679</f>
        <v>12656.2</v>
      </c>
      <c r="F149" s="369">
        <f>'Функц. 2026-2028'!J679</f>
        <v>12607.9</v>
      </c>
      <c r="G149" s="138"/>
    </row>
    <row r="150" spans="1:7" x14ac:dyDescent="0.25">
      <c r="A150" s="225" t="s">
        <v>263</v>
      </c>
      <c r="B150" s="142" t="s">
        <v>469</v>
      </c>
      <c r="C150" s="253"/>
      <c r="D150" s="369">
        <f t="shared" ref="D150:F151" si="46">D151</f>
        <v>187.9</v>
      </c>
      <c r="E150" s="473">
        <f t="shared" si="46"/>
        <v>187.9</v>
      </c>
      <c r="F150" s="369">
        <f t="shared" si="46"/>
        <v>187.9</v>
      </c>
      <c r="G150" s="138"/>
    </row>
    <row r="151" spans="1:7" x14ac:dyDescent="0.25">
      <c r="A151" s="225" t="s">
        <v>117</v>
      </c>
      <c r="B151" s="142" t="s">
        <v>469</v>
      </c>
      <c r="C151" s="253">
        <v>200</v>
      </c>
      <c r="D151" s="369">
        <f t="shared" si="46"/>
        <v>187.9</v>
      </c>
      <c r="E151" s="473">
        <f t="shared" si="46"/>
        <v>187.9</v>
      </c>
      <c r="F151" s="369">
        <f t="shared" si="46"/>
        <v>187.9</v>
      </c>
      <c r="G151" s="138"/>
    </row>
    <row r="152" spans="1:7" x14ac:dyDescent="0.25">
      <c r="A152" s="225" t="s">
        <v>50</v>
      </c>
      <c r="B152" s="142" t="s">
        <v>469</v>
      </c>
      <c r="C152" s="253">
        <v>240</v>
      </c>
      <c r="D152" s="369">
        <f>'Функц. 2026-2028'!F682</f>
        <v>187.9</v>
      </c>
      <c r="E152" s="473">
        <f>'Функц. 2026-2028'!H682</f>
        <v>187.9</v>
      </c>
      <c r="F152" s="369">
        <f>'Функц. 2026-2028'!J682</f>
        <v>187.9</v>
      </c>
      <c r="G152" s="138"/>
    </row>
    <row r="153" spans="1:7" s="120" customFormat="1" x14ac:dyDescent="0.25">
      <c r="A153" s="282" t="s">
        <v>284</v>
      </c>
      <c r="B153" s="460" t="s">
        <v>106</v>
      </c>
      <c r="C153" s="512"/>
      <c r="D153" s="370">
        <f>D154+D159+D179+D174</f>
        <v>21348.400000000001</v>
      </c>
      <c r="E153" s="499">
        <f>E154+E159+E179+E174</f>
        <v>21395.4</v>
      </c>
      <c r="F153" s="370">
        <f>F154+F159+F179+F174</f>
        <v>21395.4</v>
      </c>
      <c r="G153" s="138"/>
    </row>
    <row r="154" spans="1:7" s="120" customFormat="1" x14ac:dyDescent="0.25">
      <c r="A154" s="227" t="s">
        <v>285</v>
      </c>
      <c r="B154" s="448" t="s">
        <v>115</v>
      </c>
      <c r="C154" s="513"/>
      <c r="D154" s="369">
        <f>D155</f>
        <v>9097.1999999999989</v>
      </c>
      <c r="E154" s="473">
        <f>E155</f>
        <v>9097.2000000000007</v>
      </c>
      <c r="F154" s="369">
        <f>F155</f>
        <v>9097.1999999999989</v>
      </c>
      <c r="G154" s="138"/>
    </row>
    <row r="155" spans="1:7" s="120" customFormat="1" ht="31.5" x14ac:dyDescent="0.25">
      <c r="A155" s="227" t="s">
        <v>446</v>
      </c>
      <c r="B155" s="142" t="s">
        <v>445</v>
      </c>
      <c r="C155" s="514"/>
      <c r="D155" s="369">
        <f t="shared" ref="D155:F156" si="47">D156</f>
        <v>9097.1999999999989</v>
      </c>
      <c r="E155" s="473">
        <f t="shared" si="47"/>
        <v>9097.2000000000007</v>
      </c>
      <c r="F155" s="369">
        <f t="shared" si="47"/>
        <v>9097.1999999999989</v>
      </c>
      <c r="G155" s="138"/>
    </row>
    <row r="156" spans="1:7" s="120" customFormat="1" ht="31.5" x14ac:dyDescent="0.25">
      <c r="A156" s="229" t="s">
        <v>287</v>
      </c>
      <c r="B156" s="142" t="s">
        <v>444</v>
      </c>
      <c r="C156" s="514"/>
      <c r="D156" s="369">
        <f t="shared" si="47"/>
        <v>9097.1999999999989</v>
      </c>
      <c r="E156" s="473">
        <f t="shared" si="47"/>
        <v>9097.2000000000007</v>
      </c>
      <c r="F156" s="369">
        <f t="shared" si="47"/>
        <v>9097.1999999999989</v>
      </c>
      <c r="G156" s="138"/>
    </row>
    <row r="157" spans="1:7" s="120" customFormat="1" x14ac:dyDescent="0.25">
      <c r="A157" s="225" t="s">
        <v>94</v>
      </c>
      <c r="B157" s="142" t="s">
        <v>444</v>
      </c>
      <c r="C157" s="253">
        <v>300</v>
      </c>
      <c r="D157" s="369">
        <f>D158</f>
        <v>9097.1999999999989</v>
      </c>
      <c r="E157" s="473">
        <f>E158</f>
        <v>9097.2000000000007</v>
      </c>
      <c r="F157" s="369">
        <f>F158</f>
        <v>9097.1999999999989</v>
      </c>
      <c r="G157" s="138"/>
    </row>
    <row r="158" spans="1:7" s="120" customFormat="1" x14ac:dyDescent="0.25">
      <c r="A158" s="225" t="s">
        <v>39</v>
      </c>
      <c r="B158" s="142" t="s">
        <v>444</v>
      </c>
      <c r="C158" s="253">
        <v>320</v>
      </c>
      <c r="D158" s="369">
        <f>'Функц. 2026-2028'!F769</f>
        <v>9097.1999999999989</v>
      </c>
      <c r="E158" s="473">
        <f>'Функц. 2026-2028'!H769</f>
        <v>9097.2000000000007</v>
      </c>
      <c r="F158" s="369">
        <f>'Функц. 2026-2028'!J769</f>
        <v>9097.1999999999989</v>
      </c>
      <c r="G158" s="138"/>
    </row>
    <row r="159" spans="1:7" x14ac:dyDescent="0.25">
      <c r="A159" s="227" t="s">
        <v>288</v>
      </c>
      <c r="B159" s="142" t="s">
        <v>107</v>
      </c>
      <c r="C159" s="253"/>
      <c r="D159" s="369">
        <f t="shared" ref="D159:F168" si="48">D160</f>
        <v>12058.2</v>
      </c>
      <c r="E159" s="473">
        <f t="shared" si="48"/>
        <v>12105.2</v>
      </c>
      <c r="F159" s="369">
        <f t="shared" si="48"/>
        <v>12105.2</v>
      </c>
      <c r="G159" s="138"/>
    </row>
    <row r="160" spans="1:7" x14ac:dyDescent="0.25">
      <c r="A160" s="228" t="s">
        <v>484</v>
      </c>
      <c r="B160" s="142" t="s">
        <v>483</v>
      </c>
      <c r="C160" s="253"/>
      <c r="D160" s="369">
        <f>D168+D161</f>
        <v>12058.2</v>
      </c>
      <c r="E160" s="473">
        <f t="shared" ref="E160:F160" si="49">E168+E161</f>
        <v>12105.2</v>
      </c>
      <c r="F160" s="369">
        <f t="shared" si="49"/>
        <v>12105.2</v>
      </c>
      <c r="G160" s="138"/>
    </row>
    <row r="161" spans="1:7" s="371" customFormat="1" ht="47.25" x14ac:dyDescent="0.25">
      <c r="A161" s="493" t="s">
        <v>736</v>
      </c>
      <c r="B161" s="457" t="s">
        <v>737</v>
      </c>
      <c r="C161" s="507"/>
      <c r="D161" s="369">
        <f>D162+D164+D166</f>
        <v>5617.2</v>
      </c>
      <c r="E161" s="473">
        <f t="shared" ref="E161:F161" si="50">E162+E164+E166</f>
        <v>5636.2</v>
      </c>
      <c r="F161" s="369">
        <f t="shared" si="50"/>
        <v>5636.2</v>
      </c>
      <c r="G161" s="372"/>
    </row>
    <row r="162" spans="1:7" s="371" customFormat="1" x14ac:dyDescent="0.25">
      <c r="A162" s="274" t="s">
        <v>117</v>
      </c>
      <c r="B162" s="457" t="s">
        <v>737</v>
      </c>
      <c r="C162" s="253">
        <v>200</v>
      </c>
      <c r="D162" s="369">
        <f>D163</f>
        <v>260</v>
      </c>
      <c r="E162" s="473">
        <f t="shared" ref="E162:F162" si="51">E163</f>
        <v>260</v>
      </c>
      <c r="F162" s="369">
        <f t="shared" si="51"/>
        <v>260</v>
      </c>
      <c r="G162" s="372"/>
    </row>
    <row r="163" spans="1:7" s="371" customFormat="1" x14ac:dyDescent="0.25">
      <c r="A163" s="274" t="s">
        <v>50</v>
      </c>
      <c r="B163" s="457" t="s">
        <v>737</v>
      </c>
      <c r="C163" s="253">
        <v>240</v>
      </c>
      <c r="D163" s="369">
        <f>'Функц. 2026-2028'!F688</f>
        <v>260</v>
      </c>
      <c r="E163" s="473">
        <f>'Функц. 2026-2028'!H688</f>
        <v>260</v>
      </c>
      <c r="F163" s="369">
        <f>'Функц. 2026-2028'!J688</f>
        <v>260</v>
      </c>
      <c r="G163" s="372"/>
    </row>
    <row r="164" spans="1:7" s="371" customFormat="1" x14ac:dyDescent="0.25">
      <c r="A164" s="314" t="s">
        <v>94</v>
      </c>
      <c r="B164" s="457" t="s">
        <v>737</v>
      </c>
      <c r="C164" s="253">
        <v>300</v>
      </c>
      <c r="D164" s="369">
        <f>D165</f>
        <v>260</v>
      </c>
      <c r="E164" s="473">
        <f>'Функц. 2026-2028'!H689</f>
        <v>260</v>
      </c>
      <c r="F164" s="369">
        <f>'Функц. 2026-2028'!J689</f>
        <v>260</v>
      </c>
      <c r="G164" s="372"/>
    </row>
    <row r="165" spans="1:7" s="371" customFormat="1" x14ac:dyDescent="0.25">
      <c r="A165" s="314" t="s">
        <v>39</v>
      </c>
      <c r="B165" s="457" t="s">
        <v>737</v>
      </c>
      <c r="C165" s="253">
        <v>320</v>
      </c>
      <c r="D165" s="369">
        <f>'Функц. 2026-2028'!F690</f>
        <v>260</v>
      </c>
      <c r="E165" s="473">
        <f>'Функц. 2026-2028'!H690</f>
        <v>260</v>
      </c>
      <c r="F165" s="369">
        <f>'Функц. 2026-2028'!J690</f>
        <v>260</v>
      </c>
      <c r="G165" s="372"/>
    </row>
    <row r="166" spans="1:7" s="371" customFormat="1" ht="31.5" x14ac:dyDescent="0.25">
      <c r="A166" s="314" t="s">
        <v>58</v>
      </c>
      <c r="B166" s="457" t="s">
        <v>737</v>
      </c>
      <c r="C166" s="253">
        <v>600</v>
      </c>
      <c r="D166" s="369">
        <f>D167</f>
        <v>5097.2</v>
      </c>
      <c r="E166" s="473">
        <f t="shared" ref="E166:F166" si="52">E167</f>
        <v>5116.2</v>
      </c>
      <c r="F166" s="369">
        <f t="shared" si="52"/>
        <v>5116.2</v>
      </c>
      <c r="G166" s="372"/>
    </row>
    <row r="167" spans="1:7" s="371" customFormat="1" x14ac:dyDescent="0.25">
      <c r="A167" s="314" t="s">
        <v>59</v>
      </c>
      <c r="B167" s="457" t="s">
        <v>737</v>
      </c>
      <c r="C167" s="253">
        <v>610</v>
      </c>
      <c r="D167" s="369">
        <f>'Функц. 2026-2028'!F692</f>
        <v>5097.2</v>
      </c>
      <c r="E167" s="473">
        <f>'Функц. 2026-2028'!H692</f>
        <v>5116.2</v>
      </c>
      <c r="F167" s="369">
        <f>'Функц. 2026-2028'!J692</f>
        <v>5116.2</v>
      </c>
      <c r="G167" s="372"/>
    </row>
    <row r="168" spans="1:7" x14ac:dyDescent="0.25">
      <c r="A168" s="228" t="s">
        <v>289</v>
      </c>
      <c r="B168" s="142" t="s">
        <v>485</v>
      </c>
      <c r="C168" s="253"/>
      <c r="D168" s="369">
        <f>D169</f>
        <v>6441</v>
      </c>
      <c r="E168" s="473">
        <f t="shared" si="48"/>
        <v>6469</v>
      </c>
      <c r="F168" s="369">
        <f t="shared" si="48"/>
        <v>6469</v>
      </c>
      <c r="G168" s="138"/>
    </row>
    <row r="169" spans="1:7" ht="47.25" x14ac:dyDescent="0.25">
      <c r="A169" s="228" t="s">
        <v>308</v>
      </c>
      <c r="B169" s="142" t="s">
        <v>486</v>
      </c>
      <c r="C169" s="253"/>
      <c r="D169" s="369">
        <f>D170+D172</f>
        <v>6441</v>
      </c>
      <c r="E169" s="473">
        <f t="shared" ref="E169:F169" si="53">E170+E172</f>
        <v>6469</v>
      </c>
      <c r="F169" s="369">
        <f t="shared" si="53"/>
        <v>6469</v>
      </c>
      <c r="G169" s="138"/>
    </row>
    <row r="170" spans="1:7" s="153" customFormat="1" x14ac:dyDescent="0.25">
      <c r="A170" s="225" t="s">
        <v>117</v>
      </c>
      <c r="B170" s="142" t="s">
        <v>486</v>
      </c>
      <c r="C170" s="253">
        <v>200</v>
      </c>
      <c r="D170" s="369">
        <f>D171</f>
        <v>2781</v>
      </c>
      <c r="E170" s="473">
        <f>E171</f>
        <v>2781</v>
      </c>
      <c r="F170" s="369">
        <f>F171</f>
        <v>2781</v>
      </c>
      <c r="G170" s="138"/>
    </row>
    <row r="171" spans="1:7" s="153" customFormat="1" x14ac:dyDescent="0.25">
      <c r="A171" s="225" t="s">
        <v>50</v>
      </c>
      <c r="B171" s="142" t="s">
        <v>486</v>
      </c>
      <c r="C171" s="253">
        <v>240</v>
      </c>
      <c r="D171" s="369">
        <f>'Функц. 2026-2028'!F696</f>
        <v>2781</v>
      </c>
      <c r="E171" s="473">
        <f>'Функц. 2026-2028'!H696</f>
        <v>2781</v>
      </c>
      <c r="F171" s="369">
        <f>'Функц. 2026-2028'!J696</f>
        <v>2781</v>
      </c>
      <c r="G171" s="138"/>
    </row>
    <row r="172" spans="1:7" s="153" customFormat="1" ht="31.5" x14ac:dyDescent="0.25">
      <c r="A172" s="225" t="s">
        <v>58</v>
      </c>
      <c r="B172" s="142" t="s">
        <v>486</v>
      </c>
      <c r="C172" s="253">
        <v>600</v>
      </c>
      <c r="D172" s="369">
        <f>D173</f>
        <v>3660</v>
      </c>
      <c r="E172" s="473">
        <f>E173</f>
        <v>3688</v>
      </c>
      <c r="F172" s="369">
        <f>F173</f>
        <v>3688</v>
      </c>
      <c r="G172" s="138"/>
    </row>
    <row r="173" spans="1:7" s="153" customFormat="1" x14ac:dyDescent="0.25">
      <c r="A173" s="225" t="s">
        <v>59</v>
      </c>
      <c r="B173" s="142" t="s">
        <v>486</v>
      </c>
      <c r="C173" s="253">
        <v>610</v>
      </c>
      <c r="D173" s="369">
        <f>'Функц. 2026-2028'!F698</f>
        <v>3660</v>
      </c>
      <c r="E173" s="473">
        <f>'Функц. 2026-2028'!H698</f>
        <v>3688</v>
      </c>
      <c r="F173" s="369">
        <f>'Функц. 2026-2028'!J698</f>
        <v>3688</v>
      </c>
      <c r="G173" s="138"/>
    </row>
    <row r="174" spans="1:7" s="120" customFormat="1" x14ac:dyDescent="0.25">
      <c r="A174" s="210" t="s">
        <v>46</v>
      </c>
      <c r="B174" s="24" t="s">
        <v>385</v>
      </c>
      <c r="C174" s="253"/>
      <c r="D174" s="369">
        <f t="shared" ref="D174:F176" si="54">D175</f>
        <v>53</v>
      </c>
      <c r="E174" s="473">
        <f t="shared" si="54"/>
        <v>53</v>
      </c>
      <c r="F174" s="369">
        <f t="shared" si="54"/>
        <v>53</v>
      </c>
      <c r="G174" s="138"/>
    </row>
    <row r="175" spans="1:7" s="120" customFormat="1" ht="47.25" x14ac:dyDescent="0.25">
      <c r="A175" s="210" t="s">
        <v>496</v>
      </c>
      <c r="B175" s="24" t="s">
        <v>495</v>
      </c>
      <c r="C175" s="253"/>
      <c r="D175" s="369">
        <f t="shared" si="54"/>
        <v>53</v>
      </c>
      <c r="E175" s="473">
        <f t="shared" si="54"/>
        <v>53</v>
      </c>
      <c r="F175" s="369">
        <f t="shared" si="54"/>
        <v>53</v>
      </c>
      <c r="G175" s="138"/>
    </row>
    <row r="176" spans="1:7" s="120" customFormat="1" ht="47.25" x14ac:dyDescent="0.25">
      <c r="A176" s="274" t="s">
        <v>344</v>
      </c>
      <c r="B176" s="24" t="s">
        <v>497</v>
      </c>
      <c r="C176" s="253"/>
      <c r="D176" s="369">
        <f>D177</f>
        <v>53</v>
      </c>
      <c r="E176" s="473">
        <f t="shared" si="54"/>
        <v>53</v>
      </c>
      <c r="F176" s="369">
        <f t="shared" si="54"/>
        <v>53</v>
      </c>
      <c r="G176" s="138"/>
    </row>
    <row r="177" spans="1:30" s="120" customFormat="1" ht="47.25" x14ac:dyDescent="0.25">
      <c r="A177" s="274" t="s">
        <v>40</v>
      </c>
      <c r="B177" s="24" t="s">
        <v>497</v>
      </c>
      <c r="C177" s="472">
        <v>100</v>
      </c>
      <c r="D177" s="369">
        <f>D178</f>
        <v>53</v>
      </c>
      <c r="E177" s="473">
        <f>'Функц. 2026-2028'!H43</f>
        <v>53</v>
      </c>
      <c r="F177" s="369">
        <f>'Функц. 2026-2028'!J43</f>
        <v>53</v>
      </c>
      <c r="G177" s="138"/>
    </row>
    <row r="178" spans="1:30" s="120" customFormat="1" x14ac:dyDescent="0.25">
      <c r="A178" s="274" t="s">
        <v>93</v>
      </c>
      <c r="B178" s="24" t="s">
        <v>497</v>
      </c>
      <c r="C178" s="253">
        <v>120</v>
      </c>
      <c r="D178" s="369">
        <f>'Функц. 2026-2028'!F43</f>
        <v>53</v>
      </c>
      <c r="E178" s="473">
        <f>'Функц. 2026-2028'!H43</f>
        <v>53</v>
      </c>
      <c r="F178" s="369">
        <f>'Функц. 2026-2028'!J43</f>
        <v>53</v>
      </c>
      <c r="G178" s="138"/>
    </row>
    <row r="179" spans="1:30" ht="31.5" x14ac:dyDescent="0.25">
      <c r="A179" s="214" t="s">
        <v>334</v>
      </c>
      <c r="B179" s="142" t="s">
        <v>498</v>
      </c>
      <c r="C179" s="472"/>
      <c r="D179" s="369">
        <f>D180</f>
        <v>140</v>
      </c>
      <c r="E179" s="473">
        <f>E180</f>
        <v>140</v>
      </c>
      <c r="F179" s="369">
        <f>F180</f>
        <v>140</v>
      </c>
      <c r="G179" s="138"/>
    </row>
    <row r="180" spans="1:30" x14ac:dyDescent="0.25">
      <c r="A180" s="228" t="s">
        <v>500</v>
      </c>
      <c r="B180" s="142" t="s">
        <v>499</v>
      </c>
      <c r="C180" s="472"/>
      <c r="D180" s="369">
        <f>D184+D181</f>
        <v>140</v>
      </c>
      <c r="E180" s="473">
        <f>E184+E181</f>
        <v>140</v>
      </c>
      <c r="F180" s="369">
        <f>F184+F181</f>
        <v>140</v>
      </c>
      <c r="G180" s="138"/>
    </row>
    <row r="181" spans="1:30" s="153" customFormat="1" x14ac:dyDescent="0.25">
      <c r="A181" s="211" t="s">
        <v>556</v>
      </c>
      <c r="B181" s="142" t="s">
        <v>557</v>
      </c>
      <c r="C181" s="515"/>
      <c r="D181" s="369">
        <f t="shared" ref="D181:F182" si="55">D182</f>
        <v>70</v>
      </c>
      <c r="E181" s="473">
        <f t="shared" si="55"/>
        <v>70</v>
      </c>
      <c r="F181" s="369">
        <f t="shared" si="55"/>
        <v>70</v>
      </c>
      <c r="G181" s="138"/>
    </row>
    <row r="182" spans="1:30" s="153" customFormat="1" ht="31.5" x14ac:dyDescent="0.25">
      <c r="A182" s="274" t="s">
        <v>58</v>
      </c>
      <c r="B182" s="142" t="s">
        <v>557</v>
      </c>
      <c r="C182" s="515">
        <v>600</v>
      </c>
      <c r="D182" s="369">
        <f t="shared" si="55"/>
        <v>70</v>
      </c>
      <c r="E182" s="473">
        <f t="shared" si="55"/>
        <v>70</v>
      </c>
      <c r="F182" s="369">
        <f t="shared" si="55"/>
        <v>70</v>
      </c>
      <c r="G182" s="138"/>
    </row>
    <row r="183" spans="1:30" s="153" customFormat="1" ht="31.5" x14ac:dyDescent="0.25">
      <c r="A183" s="277" t="s">
        <v>392</v>
      </c>
      <c r="B183" s="142" t="s">
        <v>557</v>
      </c>
      <c r="C183" s="515">
        <v>630</v>
      </c>
      <c r="D183" s="369">
        <f>'Функц. 2026-2028'!F804</f>
        <v>70</v>
      </c>
      <c r="E183" s="473">
        <f>'Функц. 2026-2028'!H804</f>
        <v>70</v>
      </c>
      <c r="F183" s="369">
        <f>'Функц. 2026-2028'!J804</f>
        <v>70</v>
      </c>
      <c r="G183" s="138"/>
    </row>
    <row r="184" spans="1:30" ht="31.5" x14ac:dyDescent="0.25">
      <c r="A184" s="211" t="s">
        <v>544</v>
      </c>
      <c r="B184" s="142" t="s">
        <v>545</v>
      </c>
      <c r="C184" s="506"/>
      <c r="D184" s="369">
        <f t="shared" ref="D184:F185" si="56">D185</f>
        <v>70</v>
      </c>
      <c r="E184" s="473">
        <f t="shared" si="56"/>
        <v>70</v>
      </c>
      <c r="F184" s="369">
        <f t="shared" si="56"/>
        <v>70</v>
      </c>
      <c r="G184" s="138"/>
    </row>
    <row r="185" spans="1:30" ht="31.5" x14ac:dyDescent="0.25">
      <c r="A185" s="274" t="s">
        <v>58</v>
      </c>
      <c r="B185" s="142" t="s">
        <v>545</v>
      </c>
      <c r="C185" s="506">
        <v>600</v>
      </c>
      <c r="D185" s="369">
        <f t="shared" si="56"/>
        <v>70</v>
      </c>
      <c r="E185" s="473">
        <f t="shared" si="56"/>
        <v>70</v>
      </c>
      <c r="F185" s="369">
        <f t="shared" si="56"/>
        <v>70</v>
      </c>
      <c r="G185" s="138"/>
    </row>
    <row r="186" spans="1:30" ht="31.5" x14ac:dyDescent="0.25">
      <c r="A186" s="290" t="s">
        <v>392</v>
      </c>
      <c r="B186" s="142" t="s">
        <v>545</v>
      </c>
      <c r="C186" s="506">
        <v>630</v>
      </c>
      <c r="D186" s="369">
        <f>'Функц. 2026-2028'!F807</f>
        <v>70</v>
      </c>
      <c r="E186" s="473">
        <f>'Функц. 2026-2028'!H807</f>
        <v>70</v>
      </c>
      <c r="F186" s="369">
        <f>'Функц. 2026-2028'!J807</f>
        <v>70</v>
      </c>
      <c r="G186" s="138"/>
    </row>
    <row r="187" spans="1:30" s="120" customFormat="1" x14ac:dyDescent="0.25">
      <c r="A187" s="283" t="s">
        <v>150</v>
      </c>
      <c r="B187" s="458" t="s">
        <v>112</v>
      </c>
      <c r="C187" s="504"/>
      <c r="D187" s="370">
        <f>D188+D200</f>
        <v>159536.5</v>
      </c>
      <c r="E187" s="499">
        <f>E188+E200</f>
        <v>149801.4</v>
      </c>
      <c r="F187" s="370">
        <f>F188+F200</f>
        <v>151495.4</v>
      </c>
      <c r="G187" s="138"/>
    </row>
    <row r="188" spans="1:30" s="120" customFormat="1" x14ac:dyDescent="0.25">
      <c r="A188" s="223" t="s">
        <v>151</v>
      </c>
      <c r="B188" s="142" t="s">
        <v>116</v>
      </c>
      <c r="C188" s="504"/>
      <c r="D188" s="369">
        <f>D189+D196</f>
        <v>10832.5</v>
      </c>
      <c r="E188" s="473">
        <f>E189+E196</f>
        <v>3727.4</v>
      </c>
      <c r="F188" s="369">
        <f>F189+F196</f>
        <v>3727.4</v>
      </c>
      <c r="G188" s="138"/>
    </row>
    <row r="189" spans="1:30" s="120" customFormat="1" ht="31.5" x14ac:dyDescent="0.25">
      <c r="A189" s="319" t="s">
        <v>672</v>
      </c>
      <c r="B189" s="142" t="s">
        <v>126</v>
      </c>
      <c r="C189" s="504"/>
      <c r="D189" s="369">
        <f t="shared" ref="D189:S190" si="57">D190</f>
        <v>3636.5</v>
      </c>
      <c r="E189" s="473">
        <f t="shared" si="57"/>
        <v>3727.4</v>
      </c>
      <c r="F189" s="369">
        <f t="shared" si="57"/>
        <v>3727.4</v>
      </c>
      <c r="G189" s="138"/>
    </row>
    <row r="190" spans="1:30" s="120" customFormat="1" ht="31.5" x14ac:dyDescent="0.25">
      <c r="A190" s="230" t="s">
        <v>501</v>
      </c>
      <c r="B190" s="142" t="s">
        <v>153</v>
      </c>
      <c r="C190" s="504"/>
      <c r="D190" s="369">
        <f>D191+D193</f>
        <v>3636.5</v>
      </c>
      <c r="E190" s="473">
        <f t="shared" ref="E190:F190" si="58">E191+E193</f>
        <v>3727.4</v>
      </c>
      <c r="F190" s="369">
        <f t="shared" si="58"/>
        <v>3727.4</v>
      </c>
      <c r="G190" s="473">
        <f t="shared" si="57"/>
        <v>0</v>
      </c>
      <c r="H190" s="369">
        <f t="shared" si="57"/>
        <v>0</v>
      </c>
      <c r="I190" s="369">
        <f t="shared" si="57"/>
        <v>0</v>
      </c>
      <c r="J190" s="369">
        <f t="shared" si="57"/>
        <v>0</v>
      </c>
      <c r="K190" s="369">
        <f t="shared" si="57"/>
        <v>0</v>
      </c>
      <c r="L190" s="369">
        <f t="shared" si="57"/>
        <v>0</v>
      </c>
      <c r="M190" s="369">
        <f t="shared" si="57"/>
        <v>0</v>
      </c>
      <c r="N190" s="369">
        <f t="shared" si="57"/>
        <v>0</v>
      </c>
      <c r="O190" s="369">
        <f t="shared" si="57"/>
        <v>0</v>
      </c>
      <c r="P190" s="369">
        <f t="shared" si="57"/>
        <v>0</v>
      </c>
      <c r="Q190" s="369">
        <f t="shared" si="57"/>
        <v>0</v>
      </c>
      <c r="R190" s="369">
        <f t="shared" si="57"/>
        <v>0</v>
      </c>
      <c r="S190" s="369">
        <f t="shared" si="57"/>
        <v>0</v>
      </c>
      <c r="T190" s="369">
        <f t="shared" ref="T190:AD190" si="59">T191</f>
        <v>0</v>
      </c>
      <c r="U190" s="369">
        <f t="shared" si="59"/>
        <v>0</v>
      </c>
      <c r="V190" s="369">
        <f t="shared" si="59"/>
        <v>0</v>
      </c>
      <c r="W190" s="369">
        <f t="shared" si="59"/>
        <v>0</v>
      </c>
      <c r="X190" s="369">
        <f t="shared" si="59"/>
        <v>0</v>
      </c>
      <c r="Y190" s="369">
        <f t="shared" si="59"/>
        <v>0</v>
      </c>
      <c r="Z190" s="369">
        <f t="shared" si="59"/>
        <v>0</v>
      </c>
      <c r="AA190" s="369">
        <f t="shared" si="59"/>
        <v>0</v>
      </c>
      <c r="AB190" s="369">
        <f t="shared" si="59"/>
        <v>0</v>
      </c>
      <c r="AC190" s="369">
        <f t="shared" si="59"/>
        <v>0</v>
      </c>
      <c r="AD190" s="369">
        <f t="shared" si="59"/>
        <v>0</v>
      </c>
    </row>
    <row r="191" spans="1:30" s="120" customFormat="1" x14ac:dyDescent="0.25">
      <c r="A191" s="280" t="s">
        <v>117</v>
      </c>
      <c r="B191" s="142" t="s">
        <v>153</v>
      </c>
      <c r="C191" s="516">
        <v>200</v>
      </c>
      <c r="D191" s="369">
        <f>D192</f>
        <v>2636.5</v>
      </c>
      <c r="E191" s="473">
        <f>E192</f>
        <v>2727.4</v>
      </c>
      <c r="F191" s="369">
        <f>F192</f>
        <v>2727.4</v>
      </c>
      <c r="G191" s="138"/>
    </row>
    <row r="192" spans="1:30" s="120" customFormat="1" x14ac:dyDescent="0.25">
      <c r="A192" s="280" t="s">
        <v>50</v>
      </c>
      <c r="B192" s="142" t="s">
        <v>153</v>
      </c>
      <c r="C192" s="516">
        <v>240</v>
      </c>
      <c r="D192" s="369">
        <f>'Функц. 2026-2028'!F815</f>
        <v>2636.5</v>
      </c>
      <c r="E192" s="473">
        <f>'Функц. 2026-2028'!H815</f>
        <v>2727.4</v>
      </c>
      <c r="F192" s="369">
        <f>'Функц. 2026-2028'!J815</f>
        <v>2727.4</v>
      </c>
      <c r="G192" s="138"/>
    </row>
    <row r="193" spans="1:7" s="365" customFormat="1" ht="31.5" x14ac:dyDescent="0.25">
      <c r="A193" s="551" t="s">
        <v>58</v>
      </c>
      <c r="B193" s="142" t="s">
        <v>153</v>
      </c>
      <c r="C193" s="507">
        <v>600</v>
      </c>
      <c r="D193" s="369">
        <f>D194+D195</f>
        <v>1000</v>
      </c>
      <c r="E193" s="473">
        <f t="shared" ref="E193:F193" si="60">E194+E195</f>
        <v>1000</v>
      </c>
      <c r="F193" s="369">
        <f t="shared" si="60"/>
        <v>1000</v>
      </c>
      <c r="G193" s="372"/>
    </row>
    <row r="194" spans="1:7" s="365" customFormat="1" x14ac:dyDescent="0.25">
      <c r="A194" s="314" t="s">
        <v>59</v>
      </c>
      <c r="B194" s="142" t="s">
        <v>153</v>
      </c>
      <c r="C194" s="507">
        <v>610</v>
      </c>
      <c r="D194" s="369">
        <f>'Функц. 2026-2028'!F817</f>
        <v>450</v>
      </c>
      <c r="E194" s="473">
        <f>'Функц. 2026-2028'!H817</f>
        <v>450</v>
      </c>
      <c r="F194" s="369">
        <f>'Функц. 2026-2028'!J817</f>
        <v>450</v>
      </c>
      <c r="G194" s="372"/>
    </row>
    <row r="195" spans="1:7" s="365" customFormat="1" x14ac:dyDescent="0.25">
      <c r="A195" s="552" t="s">
        <v>127</v>
      </c>
      <c r="B195" s="142" t="s">
        <v>153</v>
      </c>
      <c r="C195" s="507">
        <v>620</v>
      </c>
      <c r="D195" s="369">
        <f>'Функц. 2026-2028'!F818</f>
        <v>550</v>
      </c>
      <c r="E195" s="473">
        <f>'Функц. 2026-2028'!H818</f>
        <v>550</v>
      </c>
      <c r="F195" s="369">
        <f>'Функц. 2026-2028'!J818</f>
        <v>550</v>
      </c>
      <c r="G195" s="372"/>
    </row>
    <row r="196" spans="1:7" s="365" customFormat="1" x14ac:dyDescent="0.25">
      <c r="A196" s="314" t="s">
        <v>627</v>
      </c>
      <c r="B196" s="457" t="s">
        <v>628</v>
      </c>
      <c r="C196" s="507"/>
      <c r="D196" s="369">
        <f>D197</f>
        <v>7196</v>
      </c>
      <c r="E196" s="473">
        <f t="shared" ref="E196:F196" si="61">E197</f>
        <v>0</v>
      </c>
      <c r="F196" s="369">
        <f t="shared" si="61"/>
        <v>0</v>
      </c>
      <c r="G196" s="372"/>
    </row>
    <row r="197" spans="1:7" s="365" customFormat="1" x14ac:dyDescent="0.25">
      <c r="A197" s="314" t="s">
        <v>629</v>
      </c>
      <c r="B197" s="457" t="s">
        <v>630</v>
      </c>
      <c r="C197" s="507"/>
      <c r="D197" s="369">
        <f>D198</f>
        <v>7196</v>
      </c>
      <c r="E197" s="473">
        <f t="shared" ref="E197:F197" si="62">E198</f>
        <v>0</v>
      </c>
      <c r="F197" s="369">
        <f t="shared" si="62"/>
        <v>0</v>
      </c>
      <c r="G197" s="372"/>
    </row>
    <row r="198" spans="1:7" s="365" customFormat="1" x14ac:dyDescent="0.25">
      <c r="A198" s="314" t="s">
        <v>117</v>
      </c>
      <c r="B198" s="457" t="s">
        <v>630</v>
      </c>
      <c r="C198" s="507">
        <v>200</v>
      </c>
      <c r="D198" s="369">
        <f>D199</f>
        <v>7196</v>
      </c>
      <c r="E198" s="473">
        <f t="shared" ref="E198:F198" si="63">E199</f>
        <v>0</v>
      </c>
      <c r="F198" s="369">
        <f t="shared" si="63"/>
        <v>0</v>
      </c>
      <c r="G198" s="372"/>
    </row>
    <row r="199" spans="1:7" s="365" customFormat="1" x14ac:dyDescent="0.25">
      <c r="A199" s="314" t="s">
        <v>50</v>
      </c>
      <c r="B199" s="457" t="s">
        <v>630</v>
      </c>
      <c r="C199" s="507">
        <v>240</v>
      </c>
      <c r="D199" s="369">
        <f>'Функц. 2026-2028'!F822</f>
        <v>7196</v>
      </c>
      <c r="E199" s="473">
        <f>'Функц. 2026-2028'!H822</f>
        <v>0</v>
      </c>
      <c r="F199" s="369">
        <f>'Функц. 2026-2028'!J822</f>
        <v>0</v>
      </c>
      <c r="G199" s="372"/>
    </row>
    <row r="200" spans="1:7" s="120" customFormat="1" x14ac:dyDescent="0.25">
      <c r="A200" s="225" t="s">
        <v>562</v>
      </c>
      <c r="B200" s="142" t="s">
        <v>563</v>
      </c>
      <c r="C200" s="516"/>
      <c r="D200" s="369">
        <f t="shared" ref="D200:F203" si="64">D201</f>
        <v>148704</v>
      </c>
      <c r="E200" s="473">
        <f t="shared" si="64"/>
        <v>146074</v>
      </c>
      <c r="F200" s="369">
        <f t="shared" si="64"/>
        <v>147768</v>
      </c>
      <c r="G200" s="138"/>
    </row>
    <row r="201" spans="1:7" s="120" customFormat="1" x14ac:dyDescent="0.25">
      <c r="A201" s="225" t="s">
        <v>565</v>
      </c>
      <c r="B201" s="142" t="s">
        <v>564</v>
      </c>
      <c r="C201" s="516"/>
      <c r="D201" s="369">
        <f t="shared" si="64"/>
        <v>148704</v>
      </c>
      <c r="E201" s="473">
        <f t="shared" si="64"/>
        <v>146074</v>
      </c>
      <c r="F201" s="369">
        <f t="shared" si="64"/>
        <v>147768</v>
      </c>
      <c r="G201" s="138"/>
    </row>
    <row r="202" spans="1:7" s="120" customFormat="1" ht="31.5" x14ac:dyDescent="0.25">
      <c r="A202" s="225" t="s">
        <v>567</v>
      </c>
      <c r="B202" s="142" t="s">
        <v>566</v>
      </c>
      <c r="C202" s="516"/>
      <c r="D202" s="369">
        <f t="shared" si="64"/>
        <v>148704</v>
      </c>
      <c r="E202" s="473">
        <f t="shared" si="64"/>
        <v>146074</v>
      </c>
      <c r="F202" s="369">
        <f t="shared" si="64"/>
        <v>147768</v>
      </c>
      <c r="G202" s="138"/>
    </row>
    <row r="203" spans="1:7" s="120" customFormat="1" ht="31.5" x14ac:dyDescent="0.25">
      <c r="A203" s="376" t="s">
        <v>58</v>
      </c>
      <c r="B203" s="142" t="s">
        <v>566</v>
      </c>
      <c r="C203" s="516">
        <v>600</v>
      </c>
      <c r="D203" s="369">
        <f t="shared" si="64"/>
        <v>148704</v>
      </c>
      <c r="E203" s="473">
        <f t="shared" si="64"/>
        <v>146074</v>
      </c>
      <c r="F203" s="369">
        <f t="shared" si="64"/>
        <v>147768</v>
      </c>
      <c r="G203" s="138"/>
    </row>
    <row r="204" spans="1:7" s="120" customFormat="1" x14ac:dyDescent="0.25">
      <c r="A204" s="225" t="s">
        <v>127</v>
      </c>
      <c r="B204" s="142" t="s">
        <v>566</v>
      </c>
      <c r="C204" s="516">
        <v>620</v>
      </c>
      <c r="D204" s="369">
        <f>'Функц. 2026-2028'!F829</f>
        <v>148704</v>
      </c>
      <c r="E204" s="473">
        <f>'Функц. 2026-2028'!H829</f>
        <v>146074</v>
      </c>
      <c r="F204" s="369">
        <f>'Функц. 2026-2028'!J829</f>
        <v>147768</v>
      </c>
      <c r="G204" s="138"/>
    </row>
    <row r="205" spans="1:7" ht="18.75" x14ac:dyDescent="0.3">
      <c r="A205" s="279" t="s">
        <v>230</v>
      </c>
      <c r="B205" s="458" t="s">
        <v>135</v>
      </c>
      <c r="C205" s="517"/>
      <c r="D205" s="370">
        <f t="shared" ref="D205:F207" si="65">D206</f>
        <v>823</v>
      </c>
      <c r="E205" s="499">
        <f t="shared" si="65"/>
        <v>823</v>
      </c>
      <c r="F205" s="370">
        <f t="shared" si="65"/>
        <v>823</v>
      </c>
      <c r="G205" s="138"/>
    </row>
    <row r="206" spans="1:7" ht="31.5" x14ac:dyDescent="0.3">
      <c r="A206" s="223" t="s">
        <v>502</v>
      </c>
      <c r="B206" s="142" t="s">
        <v>231</v>
      </c>
      <c r="C206" s="517"/>
      <c r="D206" s="369">
        <f t="shared" si="65"/>
        <v>823</v>
      </c>
      <c r="E206" s="473">
        <f t="shared" si="65"/>
        <v>823</v>
      </c>
      <c r="F206" s="369">
        <f t="shared" si="65"/>
        <v>823</v>
      </c>
      <c r="G206" s="138"/>
    </row>
    <row r="207" spans="1:7" ht="18.75" x14ac:dyDescent="0.3">
      <c r="A207" s="210" t="s">
        <v>503</v>
      </c>
      <c r="B207" s="142" t="s">
        <v>232</v>
      </c>
      <c r="C207" s="517"/>
      <c r="D207" s="369">
        <f t="shared" si="65"/>
        <v>823</v>
      </c>
      <c r="E207" s="473">
        <f t="shared" si="65"/>
        <v>823</v>
      </c>
      <c r="F207" s="369">
        <f t="shared" si="65"/>
        <v>823</v>
      </c>
      <c r="G207" s="138"/>
    </row>
    <row r="208" spans="1:7" ht="31.5" x14ac:dyDescent="0.25">
      <c r="A208" s="210" t="s">
        <v>406</v>
      </c>
      <c r="B208" s="142" t="s">
        <v>233</v>
      </c>
      <c r="C208" s="253"/>
      <c r="D208" s="369">
        <f>D211+D209</f>
        <v>823</v>
      </c>
      <c r="E208" s="473">
        <f t="shared" ref="E208:F208" si="66">E211+E209</f>
        <v>823</v>
      </c>
      <c r="F208" s="369">
        <f t="shared" si="66"/>
        <v>823</v>
      </c>
      <c r="G208" s="138"/>
    </row>
    <row r="209" spans="1:7" s="371" customFormat="1" ht="47.25" x14ac:dyDescent="0.25">
      <c r="A209" s="314" t="s">
        <v>40</v>
      </c>
      <c r="B209" s="457" t="s">
        <v>233</v>
      </c>
      <c r="C209" s="507">
        <v>100</v>
      </c>
      <c r="D209" s="369">
        <f>D210</f>
        <v>314</v>
      </c>
      <c r="E209" s="473">
        <f t="shared" ref="E209:F209" si="67">E210</f>
        <v>314</v>
      </c>
      <c r="F209" s="369">
        <f t="shared" si="67"/>
        <v>314</v>
      </c>
      <c r="G209" s="372"/>
    </row>
    <row r="210" spans="1:7" s="371" customFormat="1" x14ac:dyDescent="0.25">
      <c r="A210" s="314" t="s">
        <v>93</v>
      </c>
      <c r="B210" s="457" t="s">
        <v>233</v>
      </c>
      <c r="C210" s="507">
        <v>120</v>
      </c>
      <c r="D210" s="369">
        <f>'Функц. 2026-2028'!F274</f>
        <v>314</v>
      </c>
      <c r="E210" s="473">
        <f>'Функц. 2026-2028'!H274</f>
        <v>314</v>
      </c>
      <c r="F210" s="369">
        <f>'Функц. 2026-2028'!J274</f>
        <v>314</v>
      </c>
      <c r="G210" s="372"/>
    </row>
    <row r="211" spans="1:7" x14ac:dyDescent="0.25">
      <c r="A211" s="225" t="s">
        <v>117</v>
      </c>
      <c r="B211" s="142" t="s">
        <v>233</v>
      </c>
      <c r="C211" s="472">
        <v>200</v>
      </c>
      <c r="D211" s="369">
        <f>D212</f>
        <v>509</v>
      </c>
      <c r="E211" s="473">
        <f>E212</f>
        <v>509</v>
      </c>
      <c r="F211" s="369">
        <f>F212</f>
        <v>509</v>
      </c>
      <c r="G211" s="138"/>
    </row>
    <row r="212" spans="1:7" x14ac:dyDescent="0.25">
      <c r="A212" s="225" t="s">
        <v>50</v>
      </c>
      <c r="B212" s="142" t="s">
        <v>233</v>
      </c>
      <c r="C212" s="253">
        <v>240</v>
      </c>
      <c r="D212" s="369">
        <f>'Функц. 2026-2028'!F276</f>
        <v>509</v>
      </c>
      <c r="E212" s="473">
        <f>'Функц. 2026-2028'!H276</f>
        <v>509</v>
      </c>
      <c r="F212" s="369">
        <f>'Функц. 2026-2028'!J276</f>
        <v>509</v>
      </c>
      <c r="G212" s="138"/>
    </row>
    <row r="213" spans="1:7" s="365" customFormat="1" x14ac:dyDescent="0.25">
      <c r="A213" s="209" t="s">
        <v>633</v>
      </c>
      <c r="B213" s="458" t="s">
        <v>634</v>
      </c>
      <c r="C213" s="514"/>
      <c r="D213" s="370">
        <f>D214</f>
        <v>139</v>
      </c>
      <c r="E213" s="499">
        <f t="shared" ref="E213:F216" si="68">E214</f>
        <v>0</v>
      </c>
      <c r="F213" s="370">
        <f t="shared" si="68"/>
        <v>0</v>
      </c>
      <c r="G213" s="381"/>
    </row>
    <row r="214" spans="1:7" s="371" customFormat="1" x14ac:dyDescent="0.25">
      <c r="A214" s="376" t="s">
        <v>635</v>
      </c>
      <c r="B214" s="142" t="s">
        <v>636</v>
      </c>
      <c r="C214" s="253"/>
      <c r="D214" s="369">
        <f>D215</f>
        <v>139</v>
      </c>
      <c r="E214" s="473">
        <f t="shared" si="68"/>
        <v>0</v>
      </c>
      <c r="F214" s="369">
        <f t="shared" si="68"/>
        <v>0</v>
      </c>
      <c r="G214" s="372"/>
    </row>
    <row r="215" spans="1:7" s="371" customFormat="1" x14ac:dyDescent="0.25">
      <c r="A215" s="376" t="s">
        <v>637</v>
      </c>
      <c r="B215" s="142" t="s">
        <v>638</v>
      </c>
      <c r="C215" s="253"/>
      <c r="D215" s="369">
        <f>D216</f>
        <v>139</v>
      </c>
      <c r="E215" s="473">
        <f t="shared" si="68"/>
        <v>0</v>
      </c>
      <c r="F215" s="369">
        <f t="shared" si="68"/>
        <v>0</v>
      </c>
      <c r="G215" s="372"/>
    </row>
    <row r="216" spans="1:7" s="371" customFormat="1" ht="31.5" x14ac:dyDescent="0.25">
      <c r="A216" s="376" t="s">
        <v>673</v>
      </c>
      <c r="B216" s="142" t="s">
        <v>639</v>
      </c>
      <c r="C216" s="253"/>
      <c r="D216" s="369">
        <f>D217</f>
        <v>139</v>
      </c>
      <c r="E216" s="473">
        <f t="shared" si="68"/>
        <v>0</v>
      </c>
      <c r="F216" s="369">
        <f t="shared" si="68"/>
        <v>0</v>
      </c>
      <c r="G216" s="372"/>
    </row>
    <row r="217" spans="1:7" s="371" customFormat="1" ht="31.5" x14ac:dyDescent="0.25">
      <c r="A217" s="276" t="s">
        <v>58</v>
      </c>
      <c r="B217" s="142" t="s">
        <v>639</v>
      </c>
      <c r="C217" s="253">
        <v>600</v>
      </c>
      <c r="D217" s="369">
        <f>D218</f>
        <v>139</v>
      </c>
      <c r="E217" s="473">
        <f t="shared" ref="E217:F217" si="69">E218</f>
        <v>0</v>
      </c>
      <c r="F217" s="369">
        <f t="shared" si="69"/>
        <v>0</v>
      </c>
      <c r="G217" s="372"/>
    </row>
    <row r="218" spans="1:7" s="371" customFormat="1" x14ac:dyDescent="0.25">
      <c r="A218" s="376" t="s">
        <v>59</v>
      </c>
      <c r="B218" s="142" t="s">
        <v>639</v>
      </c>
      <c r="C218" s="253">
        <v>610</v>
      </c>
      <c r="D218" s="369">
        <f>'Функц. 2026-2028'!F537</f>
        <v>139</v>
      </c>
      <c r="E218" s="473">
        <f>'Функц. 2026-2028'!H537</f>
        <v>0</v>
      </c>
      <c r="F218" s="369">
        <f>'Функц. 2026-2028'!J537</f>
        <v>0</v>
      </c>
      <c r="G218" s="372"/>
    </row>
    <row r="219" spans="1:7" s="120" customFormat="1" ht="31.5" x14ac:dyDescent="0.25">
      <c r="A219" s="282" t="s">
        <v>154</v>
      </c>
      <c r="B219" s="461" t="s">
        <v>99</v>
      </c>
      <c r="C219" s="504"/>
      <c r="D219" s="370">
        <f>D220+D250+D261+D274+D279+D284</f>
        <v>81533.799999999988</v>
      </c>
      <c r="E219" s="499">
        <f>E220+E250+E261+E274+E284+E279</f>
        <v>63931.899999999994</v>
      </c>
      <c r="F219" s="370">
        <f>F220+F250+F261+F274+F284+F279</f>
        <v>75017.5</v>
      </c>
      <c r="G219" s="138"/>
    </row>
    <row r="220" spans="1:7" s="120" customFormat="1" x14ac:dyDescent="0.25">
      <c r="A220" s="227" t="s">
        <v>155</v>
      </c>
      <c r="B220" s="24" t="s">
        <v>103</v>
      </c>
      <c r="C220" s="472"/>
      <c r="D220" s="369">
        <f>D221+D227+D231+D235</f>
        <v>43075.1</v>
      </c>
      <c r="E220" s="473">
        <f>E221+E227+E231+E235</f>
        <v>27080.2</v>
      </c>
      <c r="F220" s="369">
        <f>F221+F227+F231+F235</f>
        <v>35804.5</v>
      </c>
      <c r="G220" s="138"/>
    </row>
    <row r="221" spans="1:7" s="120" customFormat="1" ht="31.5" x14ac:dyDescent="0.25">
      <c r="A221" s="229" t="s">
        <v>156</v>
      </c>
      <c r="B221" s="142" t="s">
        <v>120</v>
      </c>
      <c r="C221" s="472"/>
      <c r="D221" s="369">
        <f t="shared" ref="D221:F225" si="70">D222</f>
        <v>864.8</v>
      </c>
      <c r="E221" s="473">
        <f t="shared" si="70"/>
        <v>64.8</v>
      </c>
      <c r="F221" s="369">
        <f t="shared" si="70"/>
        <v>64.8</v>
      </c>
      <c r="G221" s="138"/>
    </row>
    <row r="222" spans="1:7" s="120" customFormat="1" ht="31.5" x14ac:dyDescent="0.25">
      <c r="A222" s="229" t="s">
        <v>157</v>
      </c>
      <c r="B222" s="142" t="s">
        <v>158</v>
      </c>
      <c r="C222" s="472"/>
      <c r="D222" s="369">
        <f>D225+D223</f>
        <v>864.8</v>
      </c>
      <c r="E222" s="473">
        <f t="shared" ref="E222:F222" si="71">E225+E223</f>
        <v>64.8</v>
      </c>
      <c r="F222" s="369">
        <f t="shared" si="71"/>
        <v>64.8</v>
      </c>
      <c r="G222" s="138"/>
    </row>
    <row r="223" spans="1:7" s="365" customFormat="1" x14ac:dyDescent="0.25">
      <c r="A223" s="225" t="s">
        <v>117</v>
      </c>
      <c r="B223" s="142" t="s">
        <v>158</v>
      </c>
      <c r="C223" s="253">
        <v>200</v>
      </c>
      <c r="D223" s="369">
        <f>D224</f>
        <v>64.8</v>
      </c>
      <c r="E223" s="473">
        <f t="shared" ref="E223:F223" si="72">E224</f>
        <v>64.8</v>
      </c>
      <c r="F223" s="369">
        <f t="shared" si="72"/>
        <v>64.8</v>
      </c>
      <c r="G223" s="372"/>
    </row>
    <row r="224" spans="1:7" s="365" customFormat="1" x14ac:dyDescent="0.25">
      <c r="A224" s="225" t="s">
        <v>50</v>
      </c>
      <c r="B224" s="142" t="s">
        <v>158</v>
      </c>
      <c r="C224" s="253">
        <v>240</v>
      </c>
      <c r="D224" s="369">
        <f>'Функц. 2026-2028'!F260</f>
        <v>64.8</v>
      </c>
      <c r="E224" s="473">
        <f>'Функц. 2026-2028'!H260</f>
        <v>64.8</v>
      </c>
      <c r="F224" s="369">
        <f>'Функц. 2026-2028'!J260</f>
        <v>64.8</v>
      </c>
      <c r="G224" s="372"/>
    </row>
    <row r="225" spans="1:7" s="120" customFormat="1" ht="31.5" x14ac:dyDescent="0.25">
      <c r="A225" s="280" t="s">
        <v>58</v>
      </c>
      <c r="B225" s="142" t="s">
        <v>158</v>
      </c>
      <c r="C225" s="253">
        <v>600</v>
      </c>
      <c r="D225" s="369">
        <f t="shared" si="70"/>
        <v>800</v>
      </c>
      <c r="E225" s="473">
        <f t="shared" si="70"/>
        <v>0</v>
      </c>
      <c r="F225" s="369">
        <f t="shared" si="70"/>
        <v>0</v>
      </c>
      <c r="G225" s="138"/>
    </row>
    <row r="226" spans="1:7" s="120" customFormat="1" ht="31.5" x14ac:dyDescent="0.25">
      <c r="A226" s="280" t="s">
        <v>392</v>
      </c>
      <c r="B226" s="142" t="s">
        <v>158</v>
      </c>
      <c r="C226" s="253">
        <v>630</v>
      </c>
      <c r="D226" s="369">
        <f>'Функц. 2026-2028'!F262</f>
        <v>800</v>
      </c>
      <c r="E226" s="473">
        <f>'Функц. 2026-2028'!H262</f>
        <v>0</v>
      </c>
      <c r="F226" s="369">
        <f>'Функц. 2026-2028'!J262</f>
        <v>0</v>
      </c>
      <c r="G226" s="138"/>
    </row>
    <row r="227" spans="1:7" s="120" customFormat="1" ht="31.5" x14ac:dyDescent="0.25">
      <c r="A227" s="229" t="s">
        <v>504</v>
      </c>
      <c r="B227" s="142" t="s">
        <v>159</v>
      </c>
      <c r="C227" s="472"/>
      <c r="D227" s="369">
        <f t="shared" ref="D227:F228" si="73">D228</f>
        <v>290</v>
      </c>
      <c r="E227" s="473">
        <f t="shared" si="73"/>
        <v>270</v>
      </c>
      <c r="F227" s="369">
        <f t="shared" si="73"/>
        <v>270</v>
      </c>
      <c r="G227" s="138"/>
    </row>
    <row r="228" spans="1:7" s="120" customFormat="1" ht="31.5" x14ac:dyDescent="0.25">
      <c r="A228" s="227" t="s">
        <v>559</v>
      </c>
      <c r="B228" s="142" t="s">
        <v>560</v>
      </c>
      <c r="C228" s="472"/>
      <c r="D228" s="369">
        <f t="shared" si="73"/>
        <v>290</v>
      </c>
      <c r="E228" s="473">
        <f t="shared" si="73"/>
        <v>270</v>
      </c>
      <c r="F228" s="369">
        <f t="shared" si="73"/>
        <v>270</v>
      </c>
      <c r="G228" s="138"/>
    </row>
    <row r="229" spans="1:7" s="120" customFormat="1" x14ac:dyDescent="0.25">
      <c r="A229" s="225" t="s">
        <v>117</v>
      </c>
      <c r="B229" s="142" t="s">
        <v>560</v>
      </c>
      <c r="C229" s="253">
        <v>200</v>
      </c>
      <c r="D229" s="369">
        <f>D230</f>
        <v>290</v>
      </c>
      <c r="E229" s="473">
        <f>E230</f>
        <v>270</v>
      </c>
      <c r="F229" s="369">
        <f>F230</f>
        <v>270</v>
      </c>
      <c r="G229" s="138"/>
    </row>
    <row r="230" spans="1:7" s="120" customFormat="1" x14ac:dyDescent="0.25">
      <c r="A230" s="225" t="s">
        <v>50</v>
      </c>
      <c r="B230" s="142" t="s">
        <v>560</v>
      </c>
      <c r="C230" s="253">
        <v>240</v>
      </c>
      <c r="D230" s="369">
        <f>'Функц. 2026-2028'!F650</f>
        <v>290</v>
      </c>
      <c r="E230" s="473">
        <f>'Функц. 2026-2028'!H650</f>
        <v>270</v>
      </c>
      <c r="F230" s="369">
        <f>'Функц. 2026-2028'!J650</f>
        <v>270</v>
      </c>
      <c r="G230" s="138"/>
    </row>
    <row r="231" spans="1:7" s="120" customFormat="1" ht="31.5" x14ac:dyDescent="0.25">
      <c r="A231" s="229" t="s">
        <v>160</v>
      </c>
      <c r="B231" s="142" t="s">
        <v>161</v>
      </c>
      <c r="C231" s="253"/>
      <c r="D231" s="369">
        <f t="shared" ref="D231:F233" si="74">D232</f>
        <v>26040</v>
      </c>
      <c r="E231" s="473">
        <f t="shared" si="74"/>
        <v>19679.7</v>
      </c>
      <c r="F231" s="369">
        <f t="shared" si="74"/>
        <v>28165</v>
      </c>
      <c r="G231" s="138"/>
    </row>
    <row r="232" spans="1:7" s="120" customFormat="1" x14ac:dyDescent="0.25">
      <c r="A232" s="227" t="s">
        <v>162</v>
      </c>
      <c r="B232" s="142" t="s">
        <v>163</v>
      </c>
      <c r="C232" s="253"/>
      <c r="D232" s="369">
        <f t="shared" si="74"/>
        <v>26040</v>
      </c>
      <c r="E232" s="473">
        <f t="shared" si="74"/>
        <v>19679.7</v>
      </c>
      <c r="F232" s="369">
        <f t="shared" si="74"/>
        <v>28165</v>
      </c>
      <c r="G232" s="138"/>
    </row>
    <row r="233" spans="1:7" s="120" customFormat="1" x14ac:dyDescent="0.25">
      <c r="A233" s="225" t="s">
        <v>117</v>
      </c>
      <c r="B233" s="142" t="s">
        <v>163</v>
      </c>
      <c r="C233" s="253">
        <v>200</v>
      </c>
      <c r="D233" s="369">
        <f t="shared" si="74"/>
        <v>26040</v>
      </c>
      <c r="E233" s="473">
        <f t="shared" si="74"/>
        <v>19679.7</v>
      </c>
      <c r="F233" s="369">
        <f t="shared" si="74"/>
        <v>28165</v>
      </c>
      <c r="G233" s="138"/>
    </row>
    <row r="234" spans="1:7" s="120" customFormat="1" x14ac:dyDescent="0.25">
      <c r="A234" s="225" t="s">
        <v>50</v>
      </c>
      <c r="B234" s="142" t="s">
        <v>163</v>
      </c>
      <c r="C234" s="253">
        <v>240</v>
      </c>
      <c r="D234" s="369">
        <f>'Функц. 2026-2028'!F266</f>
        <v>26040</v>
      </c>
      <c r="E234" s="473">
        <f>'Функц. 2026-2028'!H266</f>
        <v>19679.7</v>
      </c>
      <c r="F234" s="369">
        <f>'Функц. 2026-2028'!J266</f>
        <v>28165</v>
      </c>
      <c r="G234" s="138"/>
    </row>
    <row r="235" spans="1:7" s="120" customFormat="1" x14ac:dyDescent="0.25">
      <c r="A235" s="226" t="s">
        <v>505</v>
      </c>
      <c r="B235" s="24" t="s">
        <v>324</v>
      </c>
      <c r="C235" s="508"/>
      <c r="D235" s="369">
        <f>D236+D239+D242+D247</f>
        <v>15880.3</v>
      </c>
      <c r="E235" s="473">
        <f>E236+E239+E242+E247</f>
        <v>7065.7</v>
      </c>
      <c r="F235" s="369">
        <f>F236+F239+F242+F247</f>
        <v>7304.7</v>
      </c>
      <c r="G235" s="138"/>
    </row>
    <row r="236" spans="1:7" s="120" customFormat="1" x14ac:dyDescent="0.25">
      <c r="A236" s="226" t="s">
        <v>238</v>
      </c>
      <c r="B236" s="142" t="s">
        <v>323</v>
      </c>
      <c r="C236" s="472"/>
      <c r="D236" s="369">
        <f t="shared" ref="D236:F237" si="75">D237</f>
        <v>607.70000000000005</v>
      </c>
      <c r="E236" s="473">
        <f t="shared" si="75"/>
        <v>607.70000000000005</v>
      </c>
      <c r="F236" s="369">
        <f t="shared" si="75"/>
        <v>607.70000000000005</v>
      </c>
      <c r="G236" s="138"/>
    </row>
    <row r="237" spans="1:7" s="120" customFormat="1" x14ac:dyDescent="0.25">
      <c r="A237" s="280" t="s">
        <v>117</v>
      </c>
      <c r="B237" s="142" t="s">
        <v>323</v>
      </c>
      <c r="C237" s="253">
        <v>200</v>
      </c>
      <c r="D237" s="369">
        <f t="shared" si="75"/>
        <v>607.70000000000005</v>
      </c>
      <c r="E237" s="473">
        <f t="shared" si="75"/>
        <v>607.70000000000005</v>
      </c>
      <c r="F237" s="369">
        <f t="shared" si="75"/>
        <v>607.70000000000005</v>
      </c>
      <c r="G237" s="138"/>
    </row>
    <row r="238" spans="1:7" s="120" customFormat="1" x14ac:dyDescent="0.25">
      <c r="A238" s="280" t="s">
        <v>50</v>
      </c>
      <c r="B238" s="142" t="s">
        <v>323</v>
      </c>
      <c r="C238" s="253">
        <v>240</v>
      </c>
      <c r="D238" s="369">
        <f>'Функц. 2026-2028'!F352</f>
        <v>607.70000000000005</v>
      </c>
      <c r="E238" s="473">
        <f>'Функц. 2026-2028'!H352</f>
        <v>607.70000000000005</v>
      </c>
      <c r="F238" s="369">
        <f>'Функц. 2026-2028'!J352</f>
        <v>607.70000000000005</v>
      </c>
      <c r="G238" s="138"/>
    </row>
    <row r="239" spans="1:7" x14ac:dyDescent="0.25">
      <c r="A239" s="229" t="s">
        <v>240</v>
      </c>
      <c r="B239" s="24" t="s">
        <v>342</v>
      </c>
      <c r="C239" s="508"/>
      <c r="D239" s="369">
        <f t="shared" ref="D239:F240" si="76">D240</f>
        <v>5745</v>
      </c>
      <c r="E239" s="473">
        <f t="shared" si="76"/>
        <v>5974</v>
      </c>
      <c r="F239" s="369">
        <f t="shared" si="76"/>
        <v>6213</v>
      </c>
      <c r="G239" s="138"/>
    </row>
    <row r="240" spans="1:7" x14ac:dyDescent="0.25">
      <c r="A240" s="225" t="s">
        <v>117</v>
      </c>
      <c r="B240" s="24" t="s">
        <v>342</v>
      </c>
      <c r="C240" s="508" t="s">
        <v>36</v>
      </c>
      <c r="D240" s="369">
        <f t="shared" si="76"/>
        <v>5745</v>
      </c>
      <c r="E240" s="473">
        <f t="shared" si="76"/>
        <v>5974</v>
      </c>
      <c r="F240" s="369">
        <f t="shared" si="76"/>
        <v>6213</v>
      </c>
      <c r="G240" s="138"/>
    </row>
    <row r="241" spans="1:7" x14ac:dyDescent="0.25">
      <c r="A241" s="225" t="s">
        <v>50</v>
      </c>
      <c r="B241" s="24" t="s">
        <v>342</v>
      </c>
      <c r="C241" s="508" t="s">
        <v>63</v>
      </c>
      <c r="D241" s="369">
        <f>'Функц. 2026-2028'!F422</f>
        <v>5745</v>
      </c>
      <c r="E241" s="473">
        <f>'Функц. 2026-2028'!H422</f>
        <v>5974</v>
      </c>
      <c r="F241" s="369">
        <f>'Функц. 2026-2028'!J422</f>
        <v>6213</v>
      </c>
      <c r="G241" s="138"/>
    </row>
    <row r="242" spans="1:7" ht="31.5" x14ac:dyDescent="0.25">
      <c r="A242" s="228" t="s">
        <v>239</v>
      </c>
      <c r="B242" s="24" t="s">
        <v>326</v>
      </c>
      <c r="C242" s="508"/>
      <c r="D242" s="369">
        <f>D243+D245</f>
        <v>9043.6</v>
      </c>
      <c r="E242" s="473">
        <f t="shared" ref="E242:F242" si="77">E243+E245</f>
        <v>0</v>
      </c>
      <c r="F242" s="369">
        <f t="shared" si="77"/>
        <v>0</v>
      </c>
      <c r="G242" s="138"/>
    </row>
    <row r="243" spans="1:7" ht="47.25" x14ac:dyDescent="0.25">
      <c r="A243" s="225" t="s">
        <v>40</v>
      </c>
      <c r="B243" s="24" t="s">
        <v>326</v>
      </c>
      <c r="C243" s="508" t="s">
        <v>124</v>
      </c>
      <c r="D243" s="369">
        <f>D244</f>
        <v>8212.6</v>
      </c>
      <c r="E243" s="473">
        <f>E244</f>
        <v>0</v>
      </c>
      <c r="F243" s="369">
        <f>F244</f>
        <v>0</v>
      </c>
      <c r="G243" s="138"/>
    </row>
    <row r="244" spans="1:7" x14ac:dyDescent="0.25">
      <c r="A244" s="225" t="s">
        <v>66</v>
      </c>
      <c r="B244" s="24" t="s">
        <v>326</v>
      </c>
      <c r="C244" s="508" t="s">
        <v>125</v>
      </c>
      <c r="D244" s="369">
        <f>'Функц. 2026-2028'!F425</f>
        <v>8212.6</v>
      </c>
      <c r="E244" s="473">
        <f>'Функц. 2026-2028'!H425</f>
        <v>0</v>
      </c>
      <c r="F244" s="369">
        <f>'Функц. 2026-2028'!J425</f>
        <v>0</v>
      </c>
      <c r="G244" s="138"/>
    </row>
    <row r="245" spans="1:7" x14ac:dyDescent="0.25">
      <c r="A245" s="225" t="s">
        <v>117</v>
      </c>
      <c r="B245" s="24" t="s">
        <v>326</v>
      </c>
      <c r="C245" s="508" t="s">
        <v>36</v>
      </c>
      <c r="D245" s="369">
        <f>D246</f>
        <v>831</v>
      </c>
      <c r="E245" s="473">
        <f>E246</f>
        <v>0</v>
      </c>
      <c r="F245" s="369">
        <f>F246</f>
        <v>0</v>
      </c>
      <c r="G245" s="138"/>
    </row>
    <row r="246" spans="1:7" x14ac:dyDescent="0.25">
      <c r="A246" s="225" t="s">
        <v>50</v>
      </c>
      <c r="B246" s="24" t="s">
        <v>326</v>
      </c>
      <c r="C246" s="508" t="s">
        <v>63</v>
      </c>
      <c r="D246" s="27">
        <f>'Функц. 2026-2028'!F427</f>
        <v>831</v>
      </c>
      <c r="E246" s="528">
        <f>'Функц. 2026-2028'!H427</f>
        <v>0</v>
      </c>
      <c r="F246" s="27">
        <f>'Функц. 2026-2028'!J427</f>
        <v>0</v>
      </c>
      <c r="G246" s="138"/>
    </row>
    <row r="247" spans="1:7" s="153" customFormat="1" ht="47.25" x14ac:dyDescent="0.25">
      <c r="A247" s="376" t="s">
        <v>346</v>
      </c>
      <c r="B247" s="24" t="s">
        <v>345</v>
      </c>
      <c r="C247" s="253"/>
      <c r="D247" s="27">
        <f t="shared" ref="D247:F248" si="78">D248</f>
        <v>484</v>
      </c>
      <c r="E247" s="528">
        <f t="shared" si="78"/>
        <v>484</v>
      </c>
      <c r="F247" s="27">
        <f t="shared" si="78"/>
        <v>484</v>
      </c>
      <c r="G247" s="138"/>
    </row>
    <row r="248" spans="1:7" s="153" customFormat="1" x14ac:dyDescent="0.25">
      <c r="A248" s="225" t="s">
        <v>117</v>
      </c>
      <c r="B248" s="24" t="s">
        <v>345</v>
      </c>
      <c r="C248" s="253">
        <v>200</v>
      </c>
      <c r="D248" s="27">
        <f t="shared" si="78"/>
        <v>484</v>
      </c>
      <c r="E248" s="528">
        <f t="shared" si="78"/>
        <v>484</v>
      </c>
      <c r="F248" s="27">
        <f t="shared" si="78"/>
        <v>484</v>
      </c>
      <c r="G248" s="138"/>
    </row>
    <row r="249" spans="1:7" s="153" customFormat="1" x14ac:dyDescent="0.25">
      <c r="A249" s="225" t="s">
        <v>50</v>
      </c>
      <c r="B249" s="24" t="s">
        <v>345</v>
      </c>
      <c r="C249" s="253">
        <v>240</v>
      </c>
      <c r="D249" s="27">
        <f>'Функц. 2026-2028'!F355</f>
        <v>484</v>
      </c>
      <c r="E249" s="528">
        <f>'Функц. 2026-2028'!H355</f>
        <v>484</v>
      </c>
      <c r="F249" s="27">
        <f>'Функц. 2026-2028'!J355</f>
        <v>484</v>
      </c>
      <c r="G249" s="138"/>
    </row>
    <row r="250" spans="1:7" s="120" customFormat="1" ht="31.5" x14ac:dyDescent="0.25">
      <c r="A250" s="318" t="s">
        <v>658</v>
      </c>
      <c r="B250" s="142" t="s">
        <v>104</v>
      </c>
      <c r="C250" s="508"/>
      <c r="D250" s="369">
        <f>D251+D255</f>
        <v>567</v>
      </c>
      <c r="E250" s="473">
        <f>E251+E255</f>
        <v>567</v>
      </c>
      <c r="F250" s="369">
        <f>F251+F255</f>
        <v>567</v>
      </c>
      <c r="G250" s="138"/>
    </row>
    <row r="251" spans="1:7" s="120" customFormat="1" ht="31.5" x14ac:dyDescent="0.25">
      <c r="A251" s="229" t="s">
        <v>659</v>
      </c>
      <c r="B251" s="142" t="s">
        <v>164</v>
      </c>
      <c r="C251" s="508"/>
      <c r="D251" s="369">
        <f>D252</f>
        <v>340</v>
      </c>
      <c r="E251" s="473">
        <f>E252</f>
        <v>340</v>
      </c>
      <c r="F251" s="369">
        <f>F252</f>
        <v>340</v>
      </c>
      <c r="G251" s="138"/>
    </row>
    <row r="252" spans="1:7" s="120" customFormat="1" ht="31.5" x14ac:dyDescent="0.25">
      <c r="A252" s="229" t="s">
        <v>674</v>
      </c>
      <c r="B252" s="142" t="s">
        <v>530</v>
      </c>
      <c r="C252" s="508"/>
      <c r="D252" s="369">
        <f>D253</f>
        <v>340</v>
      </c>
      <c r="E252" s="473">
        <f t="shared" ref="D252:F253" si="79">E253</f>
        <v>340</v>
      </c>
      <c r="F252" s="369">
        <f t="shared" si="79"/>
        <v>340</v>
      </c>
      <c r="G252" s="138"/>
    </row>
    <row r="253" spans="1:7" s="120" customFormat="1" x14ac:dyDescent="0.25">
      <c r="A253" s="280" t="s">
        <v>117</v>
      </c>
      <c r="B253" s="142" t="s">
        <v>530</v>
      </c>
      <c r="C253" s="518" t="s">
        <v>36</v>
      </c>
      <c r="D253" s="369">
        <f t="shared" si="79"/>
        <v>340</v>
      </c>
      <c r="E253" s="473">
        <f t="shared" si="79"/>
        <v>340</v>
      </c>
      <c r="F253" s="369">
        <f t="shared" si="79"/>
        <v>340</v>
      </c>
      <c r="G253" s="138"/>
    </row>
    <row r="254" spans="1:7" s="120" customFormat="1" x14ac:dyDescent="0.25">
      <c r="A254" s="280" t="s">
        <v>50</v>
      </c>
      <c r="B254" s="142" t="s">
        <v>530</v>
      </c>
      <c r="C254" s="518" t="s">
        <v>63</v>
      </c>
      <c r="D254" s="369">
        <f>'Функц. 2026-2028'!F230</f>
        <v>340</v>
      </c>
      <c r="E254" s="473">
        <f>'Функц. 2026-2028'!H230</f>
        <v>340</v>
      </c>
      <c r="F254" s="369">
        <f>'Функц. 2026-2028'!J230</f>
        <v>340</v>
      </c>
      <c r="G254" s="138"/>
    </row>
    <row r="255" spans="1:7" s="120" customFormat="1" ht="47.25" x14ac:dyDescent="0.25">
      <c r="A255" s="314" t="s">
        <v>661</v>
      </c>
      <c r="B255" s="142" t="s">
        <v>531</v>
      </c>
      <c r="C255" s="508"/>
      <c r="D255" s="369">
        <f>D256</f>
        <v>227</v>
      </c>
      <c r="E255" s="473">
        <f t="shared" ref="E255:F257" si="80">E256</f>
        <v>227</v>
      </c>
      <c r="F255" s="369">
        <f t="shared" si="80"/>
        <v>227</v>
      </c>
      <c r="G255" s="138"/>
    </row>
    <row r="256" spans="1:7" s="120" customFormat="1" ht="31.5" x14ac:dyDescent="0.25">
      <c r="A256" s="376" t="s">
        <v>674</v>
      </c>
      <c r="B256" s="142" t="s">
        <v>532</v>
      </c>
      <c r="C256" s="508"/>
      <c r="D256" s="369">
        <f>D257+D259</f>
        <v>227</v>
      </c>
      <c r="E256" s="473">
        <f t="shared" ref="E256:F256" si="81">E257+E259</f>
        <v>227</v>
      </c>
      <c r="F256" s="369">
        <f t="shared" si="81"/>
        <v>227</v>
      </c>
      <c r="G256" s="138"/>
    </row>
    <row r="257" spans="1:7" s="120" customFormat="1" x14ac:dyDescent="0.25">
      <c r="A257" s="376" t="s">
        <v>117</v>
      </c>
      <c r="B257" s="142" t="s">
        <v>532</v>
      </c>
      <c r="C257" s="508" t="s">
        <v>36</v>
      </c>
      <c r="D257" s="369">
        <f>D258</f>
        <v>152</v>
      </c>
      <c r="E257" s="473">
        <f t="shared" si="80"/>
        <v>152</v>
      </c>
      <c r="F257" s="369">
        <f t="shared" si="80"/>
        <v>152</v>
      </c>
      <c r="G257" s="138"/>
    </row>
    <row r="258" spans="1:7" s="120" customFormat="1" x14ac:dyDescent="0.25">
      <c r="A258" s="376" t="s">
        <v>50</v>
      </c>
      <c r="B258" s="142" t="s">
        <v>532</v>
      </c>
      <c r="C258" s="508" t="s">
        <v>63</v>
      </c>
      <c r="D258" s="369">
        <f>'Функц. 2026-2028'!F234</f>
        <v>152</v>
      </c>
      <c r="E258" s="473">
        <f>'Функц. 2026-2028'!H234</f>
        <v>152</v>
      </c>
      <c r="F258" s="369">
        <f>'Функц. 2026-2028'!J234</f>
        <v>152</v>
      </c>
      <c r="G258" s="138"/>
    </row>
    <row r="259" spans="1:7" s="365" customFormat="1" ht="31.5" x14ac:dyDescent="0.25">
      <c r="A259" s="314" t="s">
        <v>58</v>
      </c>
      <c r="B259" s="457" t="s">
        <v>532</v>
      </c>
      <c r="C259" s="519" t="s">
        <v>373</v>
      </c>
      <c r="D259" s="369">
        <f>D260</f>
        <v>75</v>
      </c>
      <c r="E259" s="473">
        <f t="shared" ref="E259:F259" si="82">E260</f>
        <v>75</v>
      </c>
      <c r="F259" s="369">
        <f t="shared" si="82"/>
        <v>75</v>
      </c>
      <c r="G259" s="372"/>
    </row>
    <row r="260" spans="1:7" s="365" customFormat="1" x14ac:dyDescent="0.25">
      <c r="A260" s="314" t="s">
        <v>59</v>
      </c>
      <c r="B260" s="457" t="s">
        <v>532</v>
      </c>
      <c r="C260" s="519" t="s">
        <v>374</v>
      </c>
      <c r="D260" s="369">
        <f>'Функц. 2026-2028'!F236</f>
        <v>75</v>
      </c>
      <c r="E260" s="473">
        <f>'Функц. 2026-2028'!H236</f>
        <v>75</v>
      </c>
      <c r="F260" s="369">
        <f>'Функц. 2026-2028'!J236</f>
        <v>75</v>
      </c>
      <c r="G260" s="372"/>
    </row>
    <row r="261" spans="1:7" s="120" customFormat="1" ht="31.5" x14ac:dyDescent="0.25">
      <c r="A261" s="227" t="s">
        <v>550</v>
      </c>
      <c r="B261" s="142" t="s">
        <v>100</v>
      </c>
      <c r="C261" s="472"/>
      <c r="D261" s="369">
        <f>D262+D270+D266</f>
        <v>2100</v>
      </c>
      <c r="E261" s="473">
        <f t="shared" ref="E261:F261" si="83">E262+E270+E266</f>
        <v>1179</v>
      </c>
      <c r="F261" s="369">
        <f t="shared" si="83"/>
        <v>1180</v>
      </c>
      <c r="G261" s="138"/>
    </row>
    <row r="262" spans="1:7" s="120" customFormat="1" ht="63" x14ac:dyDescent="0.25">
      <c r="A262" s="229" t="s">
        <v>552</v>
      </c>
      <c r="B262" s="142" t="s">
        <v>121</v>
      </c>
      <c r="C262" s="472"/>
      <c r="D262" s="369">
        <f t="shared" ref="D262:F264" si="84">D263</f>
        <v>728</v>
      </c>
      <c r="E262" s="473">
        <f t="shared" si="84"/>
        <v>729</v>
      </c>
      <c r="F262" s="369">
        <f t="shared" si="84"/>
        <v>730</v>
      </c>
      <c r="G262" s="138"/>
    </row>
    <row r="263" spans="1:7" s="120" customFormat="1" ht="31.5" x14ac:dyDescent="0.25">
      <c r="A263" s="229" t="s">
        <v>167</v>
      </c>
      <c r="B263" s="142" t="s">
        <v>168</v>
      </c>
      <c r="C263" s="472"/>
      <c r="D263" s="369">
        <f t="shared" si="84"/>
        <v>728</v>
      </c>
      <c r="E263" s="473">
        <f t="shared" si="84"/>
        <v>729</v>
      </c>
      <c r="F263" s="369">
        <f t="shared" si="84"/>
        <v>730</v>
      </c>
      <c r="G263" s="138"/>
    </row>
    <row r="264" spans="1:7" s="120" customFormat="1" x14ac:dyDescent="0.25">
      <c r="A264" s="225" t="s">
        <v>117</v>
      </c>
      <c r="B264" s="142" t="s">
        <v>168</v>
      </c>
      <c r="C264" s="472">
        <v>200</v>
      </c>
      <c r="D264" s="369">
        <f t="shared" si="84"/>
        <v>728</v>
      </c>
      <c r="E264" s="473">
        <f t="shared" si="84"/>
        <v>729</v>
      </c>
      <c r="F264" s="369">
        <f t="shared" si="84"/>
        <v>730</v>
      </c>
      <c r="G264" s="138"/>
    </row>
    <row r="265" spans="1:7" s="120" customFormat="1" x14ac:dyDescent="0.25">
      <c r="A265" s="225" t="s">
        <v>50</v>
      </c>
      <c r="B265" s="142" t="s">
        <v>168</v>
      </c>
      <c r="C265" s="472">
        <v>240</v>
      </c>
      <c r="D265" s="369">
        <f>'Функц. 2026-2028'!F215</f>
        <v>728</v>
      </c>
      <c r="E265" s="473">
        <f>'Функц. 2026-2028'!H215</f>
        <v>729</v>
      </c>
      <c r="F265" s="369">
        <f>'Функц. 2026-2028'!J215</f>
        <v>730</v>
      </c>
      <c r="G265" s="138"/>
    </row>
    <row r="266" spans="1:7" s="365" customFormat="1" ht="31.5" x14ac:dyDescent="0.25">
      <c r="A266" s="314" t="s">
        <v>621</v>
      </c>
      <c r="B266" s="457" t="s">
        <v>663</v>
      </c>
      <c r="C266" s="503"/>
      <c r="D266" s="369">
        <f>D267</f>
        <v>922</v>
      </c>
      <c r="E266" s="473">
        <f t="shared" ref="E266:F268" si="85">E267</f>
        <v>0</v>
      </c>
      <c r="F266" s="369">
        <f t="shared" si="85"/>
        <v>0</v>
      </c>
      <c r="G266" s="372"/>
    </row>
    <row r="267" spans="1:7" s="365" customFormat="1" ht="31.5" x14ac:dyDescent="0.25">
      <c r="A267" s="314" t="s">
        <v>622</v>
      </c>
      <c r="B267" s="457" t="s">
        <v>623</v>
      </c>
      <c r="C267" s="503"/>
      <c r="D267" s="369">
        <f>D268</f>
        <v>922</v>
      </c>
      <c r="E267" s="473">
        <f t="shared" si="85"/>
        <v>0</v>
      </c>
      <c r="F267" s="369">
        <f t="shared" si="85"/>
        <v>0</v>
      </c>
      <c r="G267" s="372"/>
    </row>
    <row r="268" spans="1:7" s="365" customFormat="1" x14ac:dyDescent="0.25">
      <c r="A268" s="314" t="s">
        <v>117</v>
      </c>
      <c r="B268" s="457" t="s">
        <v>623</v>
      </c>
      <c r="C268" s="503">
        <v>200</v>
      </c>
      <c r="D268" s="369">
        <f>D269</f>
        <v>922</v>
      </c>
      <c r="E268" s="473">
        <f t="shared" si="85"/>
        <v>0</v>
      </c>
      <c r="F268" s="369">
        <f t="shared" si="85"/>
        <v>0</v>
      </c>
      <c r="G268" s="372"/>
    </row>
    <row r="269" spans="1:7" s="365" customFormat="1" x14ac:dyDescent="0.25">
      <c r="A269" s="376" t="s">
        <v>50</v>
      </c>
      <c r="B269" s="457" t="s">
        <v>623</v>
      </c>
      <c r="C269" s="503">
        <v>240</v>
      </c>
      <c r="D269" s="369">
        <f>'Функц. 2026-2028'!F219</f>
        <v>922</v>
      </c>
      <c r="E269" s="473">
        <f>'Функц. 2026-2028'!H219</f>
        <v>0</v>
      </c>
      <c r="F269" s="369">
        <f>'Функц. 2026-2028'!J219</f>
        <v>0</v>
      </c>
      <c r="G269" s="372"/>
    </row>
    <row r="270" spans="1:7" s="120" customFormat="1" ht="47.25" x14ac:dyDescent="0.25">
      <c r="A270" s="212" t="s">
        <v>534</v>
      </c>
      <c r="B270" s="142" t="s">
        <v>533</v>
      </c>
      <c r="C270" s="508"/>
      <c r="D270" s="369">
        <f t="shared" ref="D270:F272" si="86">D271</f>
        <v>450</v>
      </c>
      <c r="E270" s="473">
        <f t="shared" si="86"/>
        <v>450</v>
      </c>
      <c r="F270" s="369">
        <f t="shared" si="86"/>
        <v>450</v>
      </c>
      <c r="G270" s="138"/>
    </row>
    <row r="271" spans="1:7" s="120" customFormat="1" ht="31.5" x14ac:dyDescent="0.25">
      <c r="A271" s="213" t="s">
        <v>535</v>
      </c>
      <c r="B271" s="142" t="s">
        <v>536</v>
      </c>
      <c r="C271" s="508"/>
      <c r="D271" s="369">
        <f t="shared" si="86"/>
        <v>450</v>
      </c>
      <c r="E271" s="473">
        <f t="shared" si="86"/>
        <v>450</v>
      </c>
      <c r="F271" s="369">
        <f t="shared" si="86"/>
        <v>450</v>
      </c>
      <c r="G271" s="138"/>
    </row>
    <row r="272" spans="1:7" s="120" customFormat="1" x14ac:dyDescent="0.25">
      <c r="A272" s="376" t="s">
        <v>117</v>
      </c>
      <c r="B272" s="142" t="s">
        <v>536</v>
      </c>
      <c r="C272" s="508" t="s">
        <v>36</v>
      </c>
      <c r="D272" s="369">
        <f t="shared" si="86"/>
        <v>450</v>
      </c>
      <c r="E272" s="473">
        <f t="shared" si="86"/>
        <v>450</v>
      </c>
      <c r="F272" s="369">
        <f t="shared" si="86"/>
        <v>450</v>
      </c>
      <c r="G272" s="138"/>
    </row>
    <row r="273" spans="1:7" s="120" customFormat="1" x14ac:dyDescent="0.25">
      <c r="A273" s="376" t="s">
        <v>50</v>
      </c>
      <c r="B273" s="142" t="s">
        <v>536</v>
      </c>
      <c r="C273" s="508" t="s">
        <v>63</v>
      </c>
      <c r="D273" s="369">
        <f>'Функц. 2026-2028'!F223</f>
        <v>450</v>
      </c>
      <c r="E273" s="473">
        <f>'Функц. 2026-2028'!H223</f>
        <v>450</v>
      </c>
      <c r="F273" s="369">
        <f>'Функц. 2026-2028'!J223</f>
        <v>450</v>
      </c>
      <c r="G273" s="138"/>
    </row>
    <row r="274" spans="1:7" s="120" customFormat="1" ht="31.5" x14ac:dyDescent="0.25">
      <c r="A274" s="210" t="s">
        <v>343</v>
      </c>
      <c r="B274" s="142" t="s">
        <v>101</v>
      </c>
      <c r="C274" s="253"/>
      <c r="D274" s="369">
        <f t="shared" ref="D274:F277" si="87">D275</f>
        <v>694</v>
      </c>
      <c r="E274" s="473">
        <f t="shared" si="87"/>
        <v>694</v>
      </c>
      <c r="F274" s="369">
        <f t="shared" si="87"/>
        <v>694</v>
      </c>
      <c r="G274" s="138"/>
    </row>
    <row r="275" spans="1:7" s="120" customFormat="1" ht="31.5" x14ac:dyDescent="0.25">
      <c r="A275" s="229" t="s">
        <v>537</v>
      </c>
      <c r="B275" s="142" t="s">
        <v>122</v>
      </c>
      <c r="C275" s="508"/>
      <c r="D275" s="369">
        <f>D276</f>
        <v>694</v>
      </c>
      <c r="E275" s="473">
        <f t="shared" si="87"/>
        <v>694</v>
      </c>
      <c r="F275" s="369">
        <f t="shared" si="87"/>
        <v>694</v>
      </c>
      <c r="G275" s="138"/>
    </row>
    <row r="276" spans="1:7" s="120" customFormat="1" ht="31.5" x14ac:dyDescent="0.25">
      <c r="A276" s="225" t="s">
        <v>675</v>
      </c>
      <c r="B276" s="142" t="s">
        <v>166</v>
      </c>
      <c r="C276" s="253"/>
      <c r="D276" s="369">
        <f>D277</f>
        <v>694</v>
      </c>
      <c r="E276" s="473">
        <f t="shared" si="87"/>
        <v>694</v>
      </c>
      <c r="F276" s="369">
        <f t="shared" si="87"/>
        <v>694</v>
      </c>
      <c r="G276" s="138"/>
    </row>
    <row r="277" spans="1:7" s="120" customFormat="1" x14ac:dyDescent="0.25">
      <c r="A277" s="225" t="s">
        <v>117</v>
      </c>
      <c r="B277" s="142" t="s">
        <v>166</v>
      </c>
      <c r="C277" s="508" t="s">
        <v>36</v>
      </c>
      <c r="D277" s="369">
        <f t="shared" si="87"/>
        <v>694</v>
      </c>
      <c r="E277" s="473">
        <f t="shared" si="87"/>
        <v>694</v>
      </c>
      <c r="F277" s="369">
        <f t="shared" si="87"/>
        <v>694</v>
      </c>
      <c r="G277" s="138"/>
    </row>
    <row r="278" spans="1:7" s="120" customFormat="1" x14ac:dyDescent="0.25">
      <c r="A278" s="225" t="s">
        <v>50</v>
      </c>
      <c r="B278" s="142" t="s">
        <v>166</v>
      </c>
      <c r="C278" s="508" t="s">
        <v>63</v>
      </c>
      <c r="D278" s="369">
        <f>'Функц. 2026-2028'!F241</f>
        <v>694</v>
      </c>
      <c r="E278" s="473">
        <f>'Функц. 2026-2028'!H241</f>
        <v>694</v>
      </c>
      <c r="F278" s="369">
        <f>'Функц. 2026-2028'!J241</f>
        <v>694</v>
      </c>
      <c r="G278" s="138"/>
    </row>
    <row r="279" spans="1:7" s="120" customFormat="1" ht="31.5" x14ac:dyDescent="0.25">
      <c r="A279" s="376" t="s">
        <v>538</v>
      </c>
      <c r="B279" s="142" t="s">
        <v>105</v>
      </c>
      <c r="C279" s="508"/>
      <c r="D279" s="369">
        <f t="shared" ref="D279:F281" si="88">D280</f>
        <v>1456</v>
      </c>
      <c r="E279" s="473">
        <f t="shared" si="88"/>
        <v>770</v>
      </c>
      <c r="F279" s="369">
        <f t="shared" si="88"/>
        <v>770</v>
      </c>
      <c r="G279" s="138"/>
    </row>
    <row r="280" spans="1:7" s="120" customFormat="1" ht="31.5" x14ac:dyDescent="0.25">
      <c r="A280" s="376" t="s">
        <v>539</v>
      </c>
      <c r="B280" s="142" t="s">
        <v>540</v>
      </c>
      <c r="C280" s="508"/>
      <c r="D280" s="369">
        <f t="shared" si="88"/>
        <v>1456</v>
      </c>
      <c r="E280" s="473">
        <f t="shared" si="88"/>
        <v>770</v>
      </c>
      <c r="F280" s="369">
        <f t="shared" si="88"/>
        <v>770</v>
      </c>
      <c r="G280" s="138"/>
    </row>
    <row r="281" spans="1:7" s="120" customFormat="1" ht="31.5" x14ac:dyDescent="0.25">
      <c r="A281" s="376" t="s">
        <v>165</v>
      </c>
      <c r="B281" s="142" t="s">
        <v>541</v>
      </c>
      <c r="C281" s="508"/>
      <c r="D281" s="369">
        <f>D282</f>
        <v>1456</v>
      </c>
      <c r="E281" s="473">
        <f t="shared" si="88"/>
        <v>770</v>
      </c>
      <c r="F281" s="369">
        <f t="shared" si="88"/>
        <v>770</v>
      </c>
      <c r="G281" s="138"/>
    </row>
    <row r="282" spans="1:7" s="120" customFormat="1" x14ac:dyDescent="0.25">
      <c r="A282" s="337" t="s">
        <v>117</v>
      </c>
      <c r="B282" s="142" t="s">
        <v>541</v>
      </c>
      <c r="C282" s="508" t="s">
        <v>36</v>
      </c>
      <c r="D282" s="369">
        <f>D283</f>
        <v>1456</v>
      </c>
      <c r="E282" s="473">
        <f>E283</f>
        <v>770</v>
      </c>
      <c r="F282" s="369">
        <f>F283</f>
        <v>770</v>
      </c>
      <c r="G282" s="138"/>
    </row>
    <row r="283" spans="1:7" s="120" customFormat="1" x14ac:dyDescent="0.25">
      <c r="A283" s="337" t="s">
        <v>50</v>
      </c>
      <c r="B283" s="142" t="s">
        <v>541</v>
      </c>
      <c r="C283" s="508" t="s">
        <v>63</v>
      </c>
      <c r="D283" s="369">
        <f>'Функц. 2026-2028'!F246</f>
        <v>1456</v>
      </c>
      <c r="E283" s="473">
        <f>'Функц. 2026-2028'!H246</f>
        <v>770</v>
      </c>
      <c r="F283" s="369">
        <f>'Функц. 2026-2028'!J246</f>
        <v>770</v>
      </c>
      <c r="G283" s="138"/>
    </row>
    <row r="284" spans="1:7" s="120" customFormat="1" x14ac:dyDescent="0.25">
      <c r="A284" s="229" t="s">
        <v>46</v>
      </c>
      <c r="B284" s="142" t="s">
        <v>102</v>
      </c>
      <c r="C284" s="508"/>
      <c r="D284" s="369">
        <f t="shared" ref="D284:F285" si="89">D285</f>
        <v>33641.699999999997</v>
      </c>
      <c r="E284" s="473">
        <f t="shared" si="89"/>
        <v>33641.699999999997</v>
      </c>
      <c r="F284" s="369">
        <f t="shared" si="89"/>
        <v>36002</v>
      </c>
      <c r="G284" s="138"/>
    </row>
    <row r="285" spans="1:7" s="120" customFormat="1" ht="31.5" x14ac:dyDescent="0.25">
      <c r="A285" s="229" t="s">
        <v>261</v>
      </c>
      <c r="B285" s="142" t="s">
        <v>337</v>
      </c>
      <c r="C285" s="508"/>
      <c r="D285" s="369">
        <f t="shared" si="89"/>
        <v>33641.699999999997</v>
      </c>
      <c r="E285" s="473">
        <f t="shared" si="89"/>
        <v>33641.699999999997</v>
      </c>
      <c r="F285" s="369">
        <f t="shared" si="89"/>
        <v>36002</v>
      </c>
      <c r="G285" s="138"/>
    </row>
    <row r="286" spans="1:7" s="120" customFormat="1" x14ac:dyDescent="0.25">
      <c r="A286" s="229" t="s">
        <v>169</v>
      </c>
      <c r="B286" s="142" t="s">
        <v>170</v>
      </c>
      <c r="C286" s="508"/>
      <c r="D286" s="369">
        <f>D287+D289</f>
        <v>33641.699999999997</v>
      </c>
      <c r="E286" s="473">
        <f>E287+E289</f>
        <v>33641.699999999997</v>
      </c>
      <c r="F286" s="369">
        <f>F287+F289</f>
        <v>36002</v>
      </c>
      <c r="G286" s="138"/>
    </row>
    <row r="287" spans="1:7" s="120" customFormat="1" ht="47.25" x14ac:dyDescent="0.25">
      <c r="A287" s="225" t="s">
        <v>144</v>
      </c>
      <c r="B287" s="142" t="s">
        <v>170</v>
      </c>
      <c r="C287" s="508" t="s">
        <v>124</v>
      </c>
      <c r="D287" s="369">
        <f>D288</f>
        <v>31801.8</v>
      </c>
      <c r="E287" s="473">
        <f>E288</f>
        <v>29739.1</v>
      </c>
      <c r="F287" s="369">
        <f>F288</f>
        <v>29739.1</v>
      </c>
      <c r="G287" s="138"/>
    </row>
    <row r="288" spans="1:7" s="120" customFormat="1" x14ac:dyDescent="0.25">
      <c r="A288" s="225" t="s">
        <v>66</v>
      </c>
      <c r="B288" s="142" t="s">
        <v>170</v>
      </c>
      <c r="C288" s="508" t="s">
        <v>125</v>
      </c>
      <c r="D288" s="369">
        <f>'Функц. 2026-2028'!F251</f>
        <v>31801.8</v>
      </c>
      <c r="E288" s="473">
        <f>'Функц. 2026-2028'!H251</f>
        <v>29739.1</v>
      </c>
      <c r="F288" s="369">
        <f>'Функц. 2026-2028'!J251</f>
        <v>29739.1</v>
      </c>
      <c r="G288" s="138"/>
    </row>
    <row r="289" spans="1:7" s="120" customFormat="1" x14ac:dyDescent="0.25">
      <c r="A289" s="376" t="s">
        <v>117</v>
      </c>
      <c r="B289" s="142" t="s">
        <v>170</v>
      </c>
      <c r="C289" s="508" t="s">
        <v>36</v>
      </c>
      <c r="D289" s="369">
        <f>D290</f>
        <v>1839.9</v>
      </c>
      <c r="E289" s="473">
        <f>E290</f>
        <v>3902.6</v>
      </c>
      <c r="F289" s="369">
        <f>F290</f>
        <v>6262.9</v>
      </c>
      <c r="G289" s="138"/>
    </row>
    <row r="290" spans="1:7" s="120" customFormat="1" x14ac:dyDescent="0.25">
      <c r="A290" s="376" t="s">
        <v>50</v>
      </c>
      <c r="B290" s="142" t="s">
        <v>170</v>
      </c>
      <c r="C290" s="508" t="s">
        <v>63</v>
      </c>
      <c r="D290" s="369">
        <f>'Функц. 2026-2028'!F253</f>
        <v>1839.9</v>
      </c>
      <c r="E290" s="473">
        <f>'Функц. 2026-2028'!H253</f>
        <v>3902.6</v>
      </c>
      <c r="F290" s="369">
        <f>'Функц. 2026-2028'!J253</f>
        <v>6262.9</v>
      </c>
      <c r="G290" s="138"/>
    </row>
    <row r="291" spans="1:7" s="120" customFormat="1" x14ac:dyDescent="0.25">
      <c r="A291" s="282" t="s">
        <v>174</v>
      </c>
      <c r="B291" s="458" t="s">
        <v>113</v>
      </c>
      <c r="C291" s="514"/>
      <c r="D291" s="370">
        <f>D292+D297</f>
        <v>21387.9</v>
      </c>
      <c r="E291" s="499">
        <f t="shared" ref="E291:F291" si="90">E292+E297</f>
        <v>31149.7</v>
      </c>
      <c r="F291" s="370">
        <f t="shared" si="90"/>
        <v>30898.400000000001</v>
      </c>
      <c r="G291" s="138"/>
    </row>
    <row r="292" spans="1:7" x14ac:dyDescent="0.25">
      <c r="A292" s="227" t="s">
        <v>173</v>
      </c>
      <c r="B292" s="142" t="s">
        <v>140</v>
      </c>
      <c r="C292" s="253"/>
      <c r="D292" s="369">
        <f>D293</f>
        <v>21387.9</v>
      </c>
      <c r="E292" s="473">
        <f>E293</f>
        <v>27887.7</v>
      </c>
      <c r="F292" s="369">
        <f>F293</f>
        <v>27049.4</v>
      </c>
      <c r="G292" s="138"/>
    </row>
    <row r="293" spans="1:7" ht="47.25" x14ac:dyDescent="0.25">
      <c r="A293" s="227" t="s">
        <v>409</v>
      </c>
      <c r="B293" s="142" t="s">
        <v>139</v>
      </c>
      <c r="C293" s="253"/>
      <c r="D293" s="369">
        <f>D294</f>
        <v>21387.9</v>
      </c>
      <c r="E293" s="473">
        <f t="shared" ref="E293:F293" si="91">E294</f>
        <v>27887.7</v>
      </c>
      <c r="F293" s="369">
        <f t="shared" si="91"/>
        <v>27049.4</v>
      </c>
      <c r="G293" s="138"/>
    </row>
    <row r="294" spans="1:7" x14ac:dyDescent="0.25">
      <c r="A294" s="227" t="s">
        <v>171</v>
      </c>
      <c r="B294" s="142" t="s">
        <v>172</v>
      </c>
      <c r="C294" s="253"/>
      <c r="D294" s="369">
        <f t="shared" ref="D294:F295" si="92">D295</f>
        <v>21387.9</v>
      </c>
      <c r="E294" s="473">
        <f t="shared" si="92"/>
        <v>27887.7</v>
      </c>
      <c r="F294" s="369">
        <f t="shared" si="92"/>
        <v>27049.4</v>
      </c>
      <c r="G294" s="138"/>
    </row>
    <row r="295" spans="1:7" x14ac:dyDescent="0.25">
      <c r="A295" s="225" t="s">
        <v>94</v>
      </c>
      <c r="B295" s="142" t="s">
        <v>172</v>
      </c>
      <c r="C295" s="253">
        <v>300</v>
      </c>
      <c r="D295" s="369">
        <f t="shared" si="92"/>
        <v>21387.9</v>
      </c>
      <c r="E295" s="473">
        <f t="shared" si="92"/>
        <v>27887.7</v>
      </c>
      <c r="F295" s="369">
        <f t="shared" si="92"/>
        <v>27049.4</v>
      </c>
      <c r="G295" s="138"/>
    </row>
    <row r="296" spans="1:7" x14ac:dyDescent="0.25">
      <c r="A296" s="225" t="s">
        <v>23</v>
      </c>
      <c r="B296" s="142" t="s">
        <v>172</v>
      </c>
      <c r="C296" s="253">
        <v>320</v>
      </c>
      <c r="D296" s="369">
        <f>'Функц. 2026-2028'!F797</f>
        <v>21387.9</v>
      </c>
      <c r="E296" s="473">
        <f>'Функц. 2026-2028'!H797</f>
        <v>27887.7</v>
      </c>
      <c r="F296" s="369">
        <f>'Функц. 2026-2028'!J797</f>
        <v>27049.4</v>
      </c>
      <c r="G296" s="138"/>
    </row>
    <row r="297" spans="1:7" s="371" customFormat="1" ht="31.5" x14ac:dyDescent="0.25">
      <c r="A297" s="314" t="s">
        <v>614</v>
      </c>
      <c r="B297" s="457" t="s">
        <v>615</v>
      </c>
      <c r="C297" s="507"/>
      <c r="D297" s="369">
        <f>D298</f>
        <v>0</v>
      </c>
      <c r="E297" s="473">
        <f t="shared" ref="E297:F300" si="93">E298</f>
        <v>3262</v>
      </c>
      <c r="F297" s="369">
        <f t="shared" si="93"/>
        <v>3849</v>
      </c>
      <c r="G297" s="372"/>
    </row>
    <row r="298" spans="1:7" s="371" customFormat="1" ht="47.25" x14ac:dyDescent="0.25">
      <c r="A298" s="314" t="s">
        <v>617</v>
      </c>
      <c r="B298" s="457" t="s">
        <v>616</v>
      </c>
      <c r="C298" s="507"/>
      <c r="D298" s="369">
        <f>D299</f>
        <v>0</v>
      </c>
      <c r="E298" s="473">
        <f t="shared" si="93"/>
        <v>3262</v>
      </c>
      <c r="F298" s="369">
        <f t="shared" si="93"/>
        <v>3849</v>
      </c>
      <c r="G298" s="372"/>
    </row>
    <row r="299" spans="1:7" s="371" customFormat="1" ht="47.25" x14ac:dyDescent="0.25">
      <c r="A299" s="314" t="s">
        <v>619</v>
      </c>
      <c r="B299" s="457" t="s">
        <v>618</v>
      </c>
      <c r="C299" s="507"/>
      <c r="D299" s="369">
        <f>D300</f>
        <v>0</v>
      </c>
      <c r="E299" s="473">
        <f t="shared" si="93"/>
        <v>3262</v>
      </c>
      <c r="F299" s="369">
        <f t="shared" si="93"/>
        <v>3849</v>
      </c>
      <c r="G299" s="372"/>
    </row>
    <row r="300" spans="1:7" s="371" customFormat="1" x14ac:dyDescent="0.25">
      <c r="A300" s="314" t="s">
        <v>94</v>
      </c>
      <c r="B300" s="457" t="s">
        <v>618</v>
      </c>
      <c r="C300" s="507">
        <v>300</v>
      </c>
      <c r="D300" s="369">
        <f>D301</f>
        <v>0</v>
      </c>
      <c r="E300" s="473">
        <f t="shared" si="93"/>
        <v>3262</v>
      </c>
      <c r="F300" s="369">
        <f t="shared" si="93"/>
        <v>3849</v>
      </c>
      <c r="G300" s="372"/>
    </row>
    <row r="301" spans="1:7" s="371" customFormat="1" x14ac:dyDescent="0.25">
      <c r="A301" s="314" t="s">
        <v>39</v>
      </c>
      <c r="B301" s="457" t="s">
        <v>618</v>
      </c>
      <c r="C301" s="507">
        <v>320</v>
      </c>
      <c r="D301" s="369">
        <f>'Функц. 2026-2028'!F776</f>
        <v>0</v>
      </c>
      <c r="E301" s="473">
        <f>'Функц. 2026-2028'!H776</f>
        <v>3262</v>
      </c>
      <c r="F301" s="369">
        <f>'Функц. 2026-2028'!J776</f>
        <v>3849</v>
      </c>
      <c r="G301" s="372"/>
    </row>
    <row r="302" spans="1:7" s="120" customFormat="1" ht="31.5" x14ac:dyDescent="0.25">
      <c r="A302" s="553" t="s">
        <v>763</v>
      </c>
      <c r="B302" s="458" t="s">
        <v>108</v>
      </c>
      <c r="C302" s="253"/>
      <c r="D302" s="370">
        <f>D303+D342</f>
        <v>743644</v>
      </c>
      <c r="E302" s="499">
        <f t="shared" ref="E302:F302" si="94">E303+E342</f>
        <v>254723.7</v>
      </c>
      <c r="F302" s="370">
        <f t="shared" si="94"/>
        <v>7843</v>
      </c>
      <c r="G302" s="138"/>
    </row>
    <row r="303" spans="1:7" s="120" customFormat="1" x14ac:dyDescent="0.25">
      <c r="A303" s="376" t="s">
        <v>506</v>
      </c>
      <c r="B303" s="142" t="s">
        <v>375</v>
      </c>
      <c r="C303" s="508"/>
      <c r="D303" s="369">
        <f>D304+D328+D338</f>
        <v>722585</v>
      </c>
      <c r="E303" s="473">
        <f>E304+E328+E338</f>
        <v>254723.7</v>
      </c>
      <c r="F303" s="369">
        <f>F304+F328+F338</f>
        <v>7843</v>
      </c>
      <c r="G303" s="138"/>
    </row>
    <row r="304" spans="1:7" s="120" customFormat="1" ht="31.5" x14ac:dyDescent="0.25">
      <c r="A304" s="376" t="s">
        <v>423</v>
      </c>
      <c r="B304" s="462" t="s">
        <v>422</v>
      </c>
      <c r="C304" s="508"/>
      <c r="D304" s="369">
        <f>D311+D315+D325+D308+D305</f>
        <v>609253.19999999995</v>
      </c>
      <c r="E304" s="473">
        <f t="shared" ref="E304:F304" si="95">E311+E315+E325+E308+E305</f>
        <v>247730.2</v>
      </c>
      <c r="F304" s="369">
        <f t="shared" si="95"/>
        <v>7015.5</v>
      </c>
      <c r="G304" s="138"/>
    </row>
    <row r="305" spans="1:7" s="365" customFormat="1" ht="31.5" x14ac:dyDescent="0.25">
      <c r="A305" s="314" t="s">
        <v>767</v>
      </c>
      <c r="B305" s="463" t="s">
        <v>768</v>
      </c>
      <c r="C305" s="519"/>
      <c r="D305" s="369">
        <f>D306</f>
        <v>6188</v>
      </c>
      <c r="E305" s="473">
        <f t="shared" ref="E305:F306" si="96">E306</f>
        <v>6188</v>
      </c>
      <c r="F305" s="369">
        <f t="shared" si="96"/>
        <v>6188</v>
      </c>
      <c r="G305" s="372"/>
    </row>
    <row r="306" spans="1:7" s="365" customFormat="1" x14ac:dyDescent="0.25">
      <c r="A306" s="314" t="s">
        <v>117</v>
      </c>
      <c r="B306" s="463" t="s">
        <v>768</v>
      </c>
      <c r="C306" s="519" t="s">
        <v>36</v>
      </c>
      <c r="D306" s="369">
        <f>D307</f>
        <v>6188</v>
      </c>
      <c r="E306" s="473">
        <f t="shared" si="96"/>
        <v>6188</v>
      </c>
      <c r="F306" s="369">
        <f t="shared" si="96"/>
        <v>6188</v>
      </c>
      <c r="G306" s="372"/>
    </row>
    <row r="307" spans="1:7" s="365" customFormat="1" x14ac:dyDescent="0.25">
      <c r="A307" s="314" t="s">
        <v>50</v>
      </c>
      <c r="B307" s="463" t="s">
        <v>768</v>
      </c>
      <c r="C307" s="519" t="s">
        <v>63</v>
      </c>
      <c r="D307" s="369">
        <f>'Функц. 2026-2028'!F370</f>
        <v>6188</v>
      </c>
      <c r="E307" s="473">
        <f>'Функц. 2026-2028'!H370</f>
        <v>6188</v>
      </c>
      <c r="F307" s="369">
        <f>'Функц. 2026-2028'!J370</f>
        <v>6188</v>
      </c>
      <c r="G307" s="372"/>
    </row>
    <row r="308" spans="1:7" s="365" customFormat="1" ht="31.5" x14ac:dyDescent="0.25">
      <c r="A308" s="314" t="s">
        <v>758</v>
      </c>
      <c r="B308" s="463" t="s">
        <v>757</v>
      </c>
      <c r="C308" s="519"/>
      <c r="D308" s="369">
        <f>D309</f>
        <v>954</v>
      </c>
      <c r="E308" s="473">
        <f t="shared" ref="E308:F308" si="97">E309</f>
        <v>799</v>
      </c>
      <c r="F308" s="369">
        <f t="shared" si="97"/>
        <v>827.5</v>
      </c>
      <c r="G308" s="372"/>
    </row>
    <row r="309" spans="1:7" s="365" customFormat="1" x14ac:dyDescent="0.25">
      <c r="A309" s="314" t="s">
        <v>117</v>
      </c>
      <c r="B309" s="463" t="s">
        <v>757</v>
      </c>
      <c r="C309" s="519" t="s">
        <v>36</v>
      </c>
      <c r="D309" s="369">
        <f>D310</f>
        <v>954</v>
      </c>
      <c r="E309" s="473">
        <f t="shared" ref="E309:F309" si="98">E310</f>
        <v>799</v>
      </c>
      <c r="F309" s="369">
        <f t="shared" si="98"/>
        <v>827.5</v>
      </c>
      <c r="G309" s="372"/>
    </row>
    <row r="310" spans="1:7" s="365" customFormat="1" x14ac:dyDescent="0.25">
      <c r="A310" s="314" t="s">
        <v>50</v>
      </c>
      <c r="B310" s="463" t="s">
        <v>757</v>
      </c>
      <c r="C310" s="519" t="s">
        <v>63</v>
      </c>
      <c r="D310" s="369">
        <f>'Функц. 2026-2028'!F373</f>
        <v>954</v>
      </c>
      <c r="E310" s="473">
        <f>'Функц. 2026-2028'!H373</f>
        <v>799</v>
      </c>
      <c r="F310" s="369">
        <f>'Функц. 2026-2028'!J373</f>
        <v>827.5</v>
      </c>
      <c r="G310" s="372"/>
    </row>
    <row r="311" spans="1:7" s="120" customFormat="1" x14ac:dyDescent="0.25">
      <c r="A311" s="336" t="s">
        <v>524</v>
      </c>
      <c r="B311" s="463" t="s">
        <v>600</v>
      </c>
      <c r="C311" s="508"/>
      <c r="D311" s="369">
        <f>D313</f>
        <v>85557</v>
      </c>
      <c r="E311" s="473">
        <f>E313</f>
        <v>0</v>
      </c>
      <c r="F311" s="369">
        <f>F313</f>
        <v>0</v>
      </c>
      <c r="G311" s="138"/>
    </row>
    <row r="312" spans="1:7" s="365" customFormat="1" ht="31.5" x14ac:dyDescent="0.25">
      <c r="A312" s="336" t="s">
        <v>656</v>
      </c>
      <c r="B312" s="463" t="s">
        <v>655</v>
      </c>
      <c r="C312" s="508"/>
      <c r="D312" s="369">
        <f>D313</f>
        <v>85557</v>
      </c>
      <c r="E312" s="473">
        <f t="shared" ref="E312:F312" si="99">E313</f>
        <v>0</v>
      </c>
      <c r="F312" s="369">
        <f t="shared" si="99"/>
        <v>0</v>
      </c>
      <c r="G312" s="372"/>
    </row>
    <row r="313" spans="1:7" s="120" customFormat="1" x14ac:dyDescent="0.25">
      <c r="A313" s="346" t="s">
        <v>401</v>
      </c>
      <c r="B313" s="463" t="s">
        <v>655</v>
      </c>
      <c r="C313" s="508" t="s">
        <v>147</v>
      </c>
      <c r="D313" s="369">
        <f t="shared" ref="D313:F313" si="100">D314</f>
        <v>85557</v>
      </c>
      <c r="E313" s="473">
        <f t="shared" si="100"/>
        <v>0</v>
      </c>
      <c r="F313" s="369">
        <f t="shared" si="100"/>
        <v>0</v>
      </c>
      <c r="G313" s="138"/>
    </row>
    <row r="314" spans="1:7" s="120" customFormat="1" x14ac:dyDescent="0.25">
      <c r="A314" s="314" t="s">
        <v>9</v>
      </c>
      <c r="B314" s="463" t="s">
        <v>655</v>
      </c>
      <c r="C314" s="508" t="s">
        <v>148</v>
      </c>
      <c r="D314" s="369">
        <f>'Функц. 2026-2028'!F377</f>
        <v>85557</v>
      </c>
      <c r="E314" s="473">
        <f>'Функц. 2026-2028'!H377</f>
        <v>0</v>
      </c>
      <c r="F314" s="369">
        <f>'Функц. 2026-2028'!J377</f>
        <v>0</v>
      </c>
      <c r="G314" s="138"/>
    </row>
    <row r="315" spans="1:7" s="365" customFormat="1" ht="31.5" x14ac:dyDescent="0.25">
      <c r="A315" s="314" t="s">
        <v>604</v>
      </c>
      <c r="B315" s="463" t="s">
        <v>603</v>
      </c>
      <c r="C315" s="519"/>
      <c r="D315" s="369">
        <f>D316+D319+D322</f>
        <v>295713.39999999997</v>
      </c>
      <c r="E315" s="473">
        <f t="shared" ref="E315:F315" si="101">E316+E319+E322</f>
        <v>240743.2</v>
      </c>
      <c r="F315" s="369">
        <f t="shared" si="101"/>
        <v>0</v>
      </c>
      <c r="G315" s="372"/>
    </row>
    <row r="316" spans="1:7" s="365" customFormat="1" ht="47.25" x14ac:dyDescent="0.25">
      <c r="A316" s="336" t="s">
        <v>653</v>
      </c>
      <c r="B316" s="463" t="s">
        <v>651</v>
      </c>
      <c r="C316" s="519"/>
      <c r="D316" s="369">
        <f>D317</f>
        <v>51481.299999999996</v>
      </c>
      <c r="E316" s="473">
        <f t="shared" ref="E316:F316" si="102">E317</f>
        <v>120122.90000000001</v>
      </c>
      <c r="F316" s="369">
        <f t="shared" si="102"/>
        <v>0</v>
      </c>
      <c r="G316" s="372"/>
    </row>
    <row r="317" spans="1:7" s="365" customFormat="1" x14ac:dyDescent="0.25">
      <c r="A317" s="346" t="s">
        <v>401</v>
      </c>
      <c r="B317" s="463" t="s">
        <v>651</v>
      </c>
      <c r="C317" s="519" t="s">
        <v>147</v>
      </c>
      <c r="D317" s="369">
        <f>D318</f>
        <v>51481.299999999996</v>
      </c>
      <c r="E317" s="473">
        <f t="shared" ref="E317:F317" si="103">E318</f>
        <v>120122.90000000001</v>
      </c>
      <c r="F317" s="369">
        <f t="shared" si="103"/>
        <v>0</v>
      </c>
      <c r="G317" s="372"/>
    </row>
    <row r="318" spans="1:7" s="365" customFormat="1" x14ac:dyDescent="0.25">
      <c r="A318" s="314" t="s">
        <v>9</v>
      </c>
      <c r="B318" s="463" t="s">
        <v>651</v>
      </c>
      <c r="C318" s="519" t="s">
        <v>148</v>
      </c>
      <c r="D318" s="369">
        <f>'Функц. 2026-2028'!F381</f>
        <v>51481.299999999996</v>
      </c>
      <c r="E318" s="473">
        <f>'Функц. 2026-2028'!H381</f>
        <v>120122.90000000001</v>
      </c>
      <c r="F318" s="369">
        <f>'Функц. 2026-2028'!J381</f>
        <v>0</v>
      </c>
      <c r="G318" s="372"/>
    </row>
    <row r="319" spans="1:7" s="365" customFormat="1" ht="47.25" x14ac:dyDescent="0.25">
      <c r="A319" s="314" t="s">
        <v>654</v>
      </c>
      <c r="B319" s="463" t="s">
        <v>652</v>
      </c>
      <c r="C319" s="519"/>
      <c r="D319" s="369">
        <f>D320</f>
        <v>120620.29999999999</v>
      </c>
      <c r="E319" s="473">
        <f t="shared" ref="E319:F319" si="104">E320</f>
        <v>120620.29999999999</v>
      </c>
      <c r="F319" s="369">
        <f t="shared" si="104"/>
        <v>0</v>
      </c>
      <c r="G319" s="372"/>
    </row>
    <row r="320" spans="1:7" s="365" customFormat="1" x14ac:dyDescent="0.25">
      <c r="A320" s="346" t="s">
        <v>401</v>
      </c>
      <c r="B320" s="463" t="s">
        <v>652</v>
      </c>
      <c r="C320" s="519" t="s">
        <v>147</v>
      </c>
      <c r="D320" s="369">
        <f>D321</f>
        <v>120620.29999999999</v>
      </c>
      <c r="E320" s="473">
        <f t="shared" ref="E320:F320" si="105">E321</f>
        <v>120620.29999999999</v>
      </c>
      <c r="F320" s="369">
        <f t="shared" si="105"/>
        <v>0</v>
      </c>
      <c r="G320" s="372"/>
    </row>
    <row r="321" spans="1:30" s="365" customFormat="1" x14ac:dyDescent="0.25">
      <c r="A321" s="314" t="s">
        <v>9</v>
      </c>
      <c r="B321" s="463" t="s">
        <v>652</v>
      </c>
      <c r="C321" s="519" t="s">
        <v>148</v>
      </c>
      <c r="D321" s="369">
        <f>'Функц. 2026-2028'!F384</f>
        <v>120620.29999999999</v>
      </c>
      <c r="E321" s="473">
        <f>'Функц. 2026-2028'!H384</f>
        <v>120620.29999999999</v>
      </c>
      <c r="F321" s="369">
        <f>'Функц. 2026-2028'!J384</f>
        <v>0</v>
      </c>
      <c r="G321" s="372"/>
    </row>
    <row r="322" spans="1:30" s="365" customFormat="1" ht="47.25" x14ac:dyDescent="0.25">
      <c r="A322" s="314" t="s">
        <v>701</v>
      </c>
      <c r="B322" s="463" t="s">
        <v>702</v>
      </c>
      <c r="C322" s="519"/>
      <c r="D322" s="369">
        <f>D323</f>
        <v>123611.8</v>
      </c>
      <c r="E322" s="473">
        <f t="shared" ref="E322:F323" si="106">E323</f>
        <v>0</v>
      </c>
      <c r="F322" s="369">
        <f t="shared" si="106"/>
        <v>0</v>
      </c>
      <c r="G322" s="372"/>
    </row>
    <row r="323" spans="1:30" s="365" customFormat="1" x14ac:dyDescent="0.25">
      <c r="A323" s="554" t="s">
        <v>401</v>
      </c>
      <c r="B323" s="463" t="s">
        <v>702</v>
      </c>
      <c r="C323" s="519" t="s">
        <v>147</v>
      </c>
      <c r="D323" s="369">
        <f>D324</f>
        <v>123611.8</v>
      </c>
      <c r="E323" s="473">
        <f t="shared" si="106"/>
        <v>0</v>
      </c>
      <c r="F323" s="369">
        <f t="shared" si="106"/>
        <v>0</v>
      </c>
      <c r="G323" s="372"/>
    </row>
    <row r="324" spans="1:30" s="365" customFormat="1" x14ac:dyDescent="0.25">
      <c r="A324" s="314" t="s">
        <v>9</v>
      </c>
      <c r="B324" s="463" t="s">
        <v>702</v>
      </c>
      <c r="C324" s="519" t="s">
        <v>148</v>
      </c>
      <c r="D324" s="369">
        <f>'Функц. 2026-2028'!F387</f>
        <v>123611.8</v>
      </c>
      <c r="E324" s="473">
        <f>'Функц. 2026-2028'!H387</f>
        <v>0</v>
      </c>
      <c r="F324" s="369">
        <f>'Функц. 2026-2028'!J387</f>
        <v>0</v>
      </c>
      <c r="G324" s="372"/>
    </row>
    <row r="325" spans="1:30" s="365" customFormat="1" x14ac:dyDescent="0.25">
      <c r="A325" s="376" t="s">
        <v>594</v>
      </c>
      <c r="B325" s="463" t="s">
        <v>598</v>
      </c>
      <c r="C325" s="508"/>
      <c r="D325" s="369">
        <f t="shared" ref="D325:F326" si="107">D326</f>
        <v>220840.8</v>
      </c>
      <c r="E325" s="473">
        <f t="shared" si="107"/>
        <v>0</v>
      </c>
      <c r="F325" s="369">
        <f t="shared" si="107"/>
        <v>0</v>
      </c>
      <c r="G325" s="372"/>
    </row>
    <row r="326" spans="1:30" s="365" customFormat="1" x14ac:dyDescent="0.25">
      <c r="A326" s="376" t="s">
        <v>117</v>
      </c>
      <c r="B326" s="463" t="s">
        <v>598</v>
      </c>
      <c r="C326" s="508" t="s">
        <v>36</v>
      </c>
      <c r="D326" s="369">
        <f t="shared" si="107"/>
        <v>220840.8</v>
      </c>
      <c r="E326" s="473">
        <f t="shared" si="107"/>
        <v>0</v>
      </c>
      <c r="F326" s="369">
        <f t="shared" si="107"/>
        <v>0</v>
      </c>
      <c r="G326" s="372"/>
    </row>
    <row r="327" spans="1:30" s="365" customFormat="1" x14ac:dyDescent="0.25">
      <c r="A327" s="376" t="s">
        <v>50</v>
      </c>
      <c r="B327" s="463" t="s">
        <v>598</v>
      </c>
      <c r="C327" s="508" t="s">
        <v>63</v>
      </c>
      <c r="D327" s="369">
        <f>'Функц. 2026-2028'!F390</f>
        <v>220840.8</v>
      </c>
      <c r="E327" s="473">
        <f>'Функц. 2026-2028'!H390</f>
        <v>0</v>
      </c>
      <c r="F327" s="369">
        <f>'Функц. 2026-2028'!J390</f>
        <v>0</v>
      </c>
      <c r="G327" s="372"/>
    </row>
    <row r="328" spans="1:30" s="120" customFormat="1" ht="32.25" customHeight="1" x14ac:dyDescent="0.25">
      <c r="A328" s="376" t="s">
        <v>771</v>
      </c>
      <c r="B328" s="142" t="s">
        <v>583</v>
      </c>
      <c r="C328" s="508"/>
      <c r="D328" s="369">
        <f>D335+D332+D329</f>
        <v>110831.8</v>
      </c>
      <c r="E328" s="473">
        <f t="shared" ref="E328:AD328" si="108">E335+E332+E329</f>
        <v>6993.5</v>
      </c>
      <c r="F328" s="369">
        <f t="shared" si="108"/>
        <v>827.5</v>
      </c>
      <c r="G328" s="473">
        <f t="shared" si="108"/>
        <v>0</v>
      </c>
      <c r="H328" s="369">
        <f t="shared" si="108"/>
        <v>0</v>
      </c>
      <c r="I328" s="369">
        <f t="shared" si="108"/>
        <v>0</v>
      </c>
      <c r="J328" s="369">
        <f t="shared" si="108"/>
        <v>0</v>
      </c>
      <c r="K328" s="369">
        <f t="shared" si="108"/>
        <v>0</v>
      </c>
      <c r="L328" s="369">
        <f t="shared" si="108"/>
        <v>0</v>
      </c>
      <c r="M328" s="369">
        <f t="shared" si="108"/>
        <v>0</v>
      </c>
      <c r="N328" s="369">
        <f t="shared" si="108"/>
        <v>0</v>
      </c>
      <c r="O328" s="369">
        <f t="shared" si="108"/>
        <v>0</v>
      </c>
      <c r="P328" s="369">
        <f t="shared" si="108"/>
        <v>0</v>
      </c>
      <c r="Q328" s="369">
        <f t="shared" si="108"/>
        <v>0</v>
      </c>
      <c r="R328" s="369">
        <f t="shared" si="108"/>
        <v>0</v>
      </c>
      <c r="S328" s="369">
        <f t="shared" si="108"/>
        <v>0</v>
      </c>
      <c r="T328" s="369">
        <f t="shared" si="108"/>
        <v>0</v>
      </c>
      <c r="U328" s="369">
        <f t="shared" si="108"/>
        <v>0</v>
      </c>
      <c r="V328" s="369">
        <f t="shared" si="108"/>
        <v>0</v>
      </c>
      <c r="W328" s="369">
        <f t="shared" si="108"/>
        <v>0</v>
      </c>
      <c r="X328" s="369">
        <f t="shared" si="108"/>
        <v>0</v>
      </c>
      <c r="Y328" s="369">
        <f t="shared" si="108"/>
        <v>0</v>
      </c>
      <c r="Z328" s="369">
        <f t="shared" si="108"/>
        <v>0</v>
      </c>
      <c r="AA328" s="369">
        <f t="shared" si="108"/>
        <v>0</v>
      </c>
      <c r="AB328" s="369">
        <f t="shared" si="108"/>
        <v>0</v>
      </c>
      <c r="AC328" s="369">
        <f t="shared" si="108"/>
        <v>0</v>
      </c>
      <c r="AD328" s="369">
        <f t="shared" si="108"/>
        <v>0</v>
      </c>
    </row>
    <row r="329" spans="1:30" s="365" customFormat="1" ht="31.5" x14ac:dyDescent="0.25">
      <c r="A329" s="314" t="s">
        <v>756</v>
      </c>
      <c r="B329" s="457" t="s">
        <v>755</v>
      </c>
      <c r="C329" s="519"/>
      <c r="D329" s="369">
        <f>D330</f>
        <v>954</v>
      </c>
      <c r="E329" s="473">
        <f t="shared" ref="E329:F329" si="109">E330</f>
        <v>798.5</v>
      </c>
      <c r="F329" s="369">
        <f t="shared" si="109"/>
        <v>827.5</v>
      </c>
      <c r="G329" s="372"/>
    </row>
    <row r="330" spans="1:30" s="365" customFormat="1" x14ac:dyDescent="0.25">
      <c r="A330" s="314" t="s">
        <v>117</v>
      </c>
      <c r="B330" s="457" t="s">
        <v>755</v>
      </c>
      <c r="C330" s="519" t="s">
        <v>36</v>
      </c>
      <c r="D330" s="369">
        <f>D331</f>
        <v>954</v>
      </c>
      <c r="E330" s="473">
        <f t="shared" ref="E330:F330" si="110">E331</f>
        <v>798.5</v>
      </c>
      <c r="F330" s="369">
        <f t="shared" si="110"/>
        <v>827.5</v>
      </c>
      <c r="G330" s="372"/>
    </row>
    <row r="331" spans="1:30" s="365" customFormat="1" x14ac:dyDescent="0.25">
      <c r="A331" s="314" t="s">
        <v>50</v>
      </c>
      <c r="B331" s="457" t="s">
        <v>755</v>
      </c>
      <c r="C331" s="519" t="s">
        <v>63</v>
      </c>
      <c r="D331" s="369">
        <f>'Функц. 2026-2028'!F394</f>
        <v>954</v>
      </c>
      <c r="E331" s="473">
        <f>'Функц. 2026-2028'!H394</f>
        <v>798.5</v>
      </c>
      <c r="F331" s="369">
        <f>'Функц. 2026-2028'!J394</f>
        <v>827.5</v>
      </c>
      <c r="G331" s="372"/>
    </row>
    <row r="332" spans="1:30" s="365" customFormat="1" x14ac:dyDescent="0.25">
      <c r="A332" s="314" t="s">
        <v>692</v>
      </c>
      <c r="B332" s="463" t="s">
        <v>691</v>
      </c>
      <c r="C332" s="519"/>
      <c r="D332" s="369">
        <f>D333</f>
        <v>46890.600000000006</v>
      </c>
      <c r="E332" s="473">
        <f t="shared" ref="E332:F333" si="111">E333</f>
        <v>6195</v>
      </c>
      <c r="F332" s="369">
        <f t="shared" si="111"/>
        <v>0</v>
      </c>
      <c r="G332" s="372"/>
    </row>
    <row r="333" spans="1:30" s="365" customFormat="1" x14ac:dyDescent="0.25">
      <c r="A333" s="314" t="s">
        <v>117</v>
      </c>
      <c r="B333" s="463" t="s">
        <v>691</v>
      </c>
      <c r="C333" s="519" t="s">
        <v>36</v>
      </c>
      <c r="D333" s="369">
        <f>D334</f>
        <v>46890.600000000006</v>
      </c>
      <c r="E333" s="473">
        <f t="shared" si="111"/>
        <v>6195</v>
      </c>
      <c r="F333" s="369">
        <f t="shared" si="111"/>
        <v>0</v>
      </c>
      <c r="G333" s="372"/>
    </row>
    <row r="334" spans="1:30" s="365" customFormat="1" x14ac:dyDescent="0.25">
      <c r="A334" s="314" t="s">
        <v>50</v>
      </c>
      <c r="B334" s="463" t="s">
        <v>691</v>
      </c>
      <c r="C334" s="519" t="s">
        <v>63</v>
      </c>
      <c r="D334" s="369">
        <f>'Функц. 2026-2028'!F397</f>
        <v>46890.600000000006</v>
      </c>
      <c r="E334" s="473">
        <f>'Функц. 2026-2028'!H397</f>
        <v>6195</v>
      </c>
      <c r="F334" s="369">
        <v>0</v>
      </c>
      <c r="G334" s="372"/>
    </row>
    <row r="335" spans="1:30" s="120" customFormat="1" ht="31.5" x14ac:dyDescent="0.25">
      <c r="A335" s="376" t="s">
        <v>595</v>
      </c>
      <c r="B335" s="463" t="s">
        <v>599</v>
      </c>
      <c r="C335" s="508"/>
      <c r="D335" s="369">
        <f t="shared" ref="D335:F336" si="112">D336</f>
        <v>62987.199999999997</v>
      </c>
      <c r="E335" s="473">
        <f t="shared" si="112"/>
        <v>0</v>
      </c>
      <c r="F335" s="369">
        <f t="shared" si="112"/>
        <v>0</v>
      </c>
      <c r="G335" s="138"/>
    </row>
    <row r="336" spans="1:30" s="120" customFormat="1" x14ac:dyDescent="0.25">
      <c r="A336" s="376" t="s">
        <v>117</v>
      </c>
      <c r="B336" s="463" t="s">
        <v>599</v>
      </c>
      <c r="C336" s="508" t="s">
        <v>36</v>
      </c>
      <c r="D336" s="369">
        <f t="shared" si="112"/>
        <v>62987.199999999997</v>
      </c>
      <c r="E336" s="473">
        <f t="shared" si="112"/>
        <v>0</v>
      </c>
      <c r="F336" s="369">
        <f t="shared" si="112"/>
        <v>0</v>
      </c>
      <c r="G336" s="138"/>
    </row>
    <row r="337" spans="1:30" s="120" customFormat="1" x14ac:dyDescent="0.25">
      <c r="A337" s="376" t="s">
        <v>50</v>
      </c>
      <c r="B337" s="463" t="s">
        <v>599</v>
      </c>
      <c r="C337" s="508" t="s">
        <v>63</v>
      </c>
      <c r="D337" s="369">
        <f>'Функц. 2026-2028'!F400</f>
        <v>62987.199999999997</v>
      </c>
      <c r="E337" s="473">
        <f>'Функц. 2026-2028'!H400</f>
        <v>0</v>
      </c>
      <c r="F337" s="369">
        <f>'Функц. 2026-2028'!J400</f>
        <v>0</v>
      </c>
      <c r="G337" s="138"/>
    </row>
    <row r="338" spans="1:30" s="365" customFormat="1" ht="47.25" x14ac:dyDescent="0.25">
      <c r="A338" s="314" t="s">
        <v>726</v>
      </c>
      <c r="B338" s="457" t="s">
        <v>727</v>
      </c>
      <c r="C338" s="519"/>
      <c r="D338" s="369">
        <f>D339</f>
        <v>2500</v>
      </c>
      <c r="E338" s="473">
        <f t="shared" ref="E338:F340" si="113">E339</f>
        <v>0</v>
      </c>
      <c r="F338" s="369">
        <f t="shared" si="113"/>
        <v>0</v>
      </c>
      <c r="G338" s="372"/>
    </row>
    <row r="339" spans="1:30" s="365" customFormat="1" ht="31.5" x14ac:dyDescent="0.25">
      <c r="A339" s="314" t="s">
        <v>728</v>
      </c>
      <c r="B339" s="457" t="s">
        <v>729</v>
      </c>
      <c r="C339" s="519"/>
      <c r="D339" s="369">
        <f>D340</f>
        <v>2500</v>
      </c>
      <c r="E339" s="473">
        <f t="shared" si="113"/>
        <v>0</v>
      </c>
      <c r="F339" s="369">
        <f t="shared" si="113"/>
        <v>0</v>
      </c>
      <c r="G339" s="372"/>
    </row>
    <row r="340" spans="1:30" s="365" customFormat="1" x14ac:dyDescent="0.25">
      <c r="A340" s="314" t="s">
        <v>117</v>
      </c>
      <c r="B340" s="457" t="s">
        <v>729</v>
      </c>
      <c r="C340" s="519" t="s">
        <v>36</v>
      </c>
      <c r="D340" s="369">
        <f>D341</f>
        <v>2500</v>
      </c>
      <c r="E340" s="473">
        <f t="shared" si="113"/>
        <v>0</v>
      </c>
      <c r="F340" s="369">
        <f t="shared" si="113"/>
        <v>0</v>
      </c>
      <c r="G340" s="372"/>
    </row>
    <row r="341" spans="1:30" s="365" customFormat="1" x14ac:dyDescent="0.25">
      <c r="A341" s="314" t="s">
        <v>50</v>
      </c>
      <c r="B341" s="457" t="s">
        <v>729</v>
      </c>
      <c r="C341" s="519" t="s">
        <v>63</v>
      </c>
      <c r="D341" s="369">
        <f>'Функц. 2026-2028'!F404</f>
        <v>2500</v>
      </c>
      <c r="E341" s="473">
        <f>'Функц. 2026-2028'!H404</f>
        <v>0</v>
      </c>
      <c r="F341" s="369">
        <f>'Функц. 2026-2028'!J404</f>
        <v>0</v>
      </c>
      <c r="G341" s="372"/>
    </row>
    <row r="342" spans="1:30" s="365" customFormat="1" x14ac:dyDescent="0.25">
      <c r="A342" s="314" t="s">
        <v>750</v>
      </c>
      <c r="B342" s="457" t="s">
        <v>751</v>
      </c>
      <c r="C342" s="519"/>
      <c r="D342" s="369">
        <f>D343</f>
        <v>21059</v>
      </c>
      <c r="E342" s="473">
        <f t="shared" ref="E342:F345" si="114">E343</f>
        <v>0</v>
      </c>
      <c r="F342" s="369">
        <f t="shared" si="114"/>
        <v>0</v>
      </c>
      <c r="G342" s="372"/>
    </row>
    <row r="343" spans="1:30" s="365" customFormat="1" ht="31.5" x14ac:dyDescent="0.25">
      <c r="A343" s="314" t="s">
        <v>753</v>
      </c>
      <c r="B343" s="457" t="s">
        <v>752</v>
      </c>
      <c r="C343" s="519"/>
      <c r="D343" s="369">
        <f>D344</f>
        <v>21059</v>
      </c>
      <c r="E343" s="473">
        <f t="shared" si="114"/>
        <v>0</v>
      </c>
      <c r="F343" s="369">
        <f t="shared" si="114"/>
        <v>0</v>
      </c>
      <c r="G343" s="372"/>
    </row>
    <row r="344" spans="1:30" s="365" customFormat="1" ht="31.5" x14ac:dyDescent="0.25">
      <c r="A344" s="314" t="s">
        <v>754</v>
      </c>
      <c r="B344" s="457" t="s">
        <v>765</v>
      </c>
      <c r="C344" s="519"/>
      <c r="D344" s="369">
        <f>D345</f>
        <v>21059</v>
      </c>
      <c r="E344" s="473">
        <f t="shared" si="114"/>
        <v>0</v>
      </c>
      <c r="F344" s="369">
        <f t="shared" si="114"/>
        <v>0</v>
      </c>
      <c r="G344" s="372"/>
    </row>
    <row r="345" spans="1:30" s="365" customFormat="1" x14ac:dyDescent="0.25">
      <c r="A345" s="314" t="s">
        <v>117</v>
      </c>
      <c r="B345" s="457" t="s">
        <v>765</v>
      </c>
      <c r="C345" s="519" t="s">
        <v>36</v>
      </c>
      <c r="D345" s="369">
        <f>D346</f>
        <v>21059</v>
      </c>
      <c r="E345" s="473">
        <f t="shared" si="114"/>
        <v>0</v>
      </c>
      <c r="F345" s="369">
        <f t="shared" si="114"/>
        <v>0</v>
      </c>
      <c r="G345" s="372"/>
    </row>
    <row r="346" spans="1:30" s="365" customFormat="1" x14ac:dyDescent="0.25">
      <c r="A346" s="314" t="s">
        <v>50</v>
      </c>
      <c r="B346" s="457" t="s">
        <v>765</v>
      </c>
      <c r="C346" s="519" t="s">
        <v>63</v>
      </c>
      <c r="D346" s="369">
        <f>'Функц. 2026-2028'!F409</f>
        <v>21059</v>
      </c>
      <c r="E346" s="473">
        <f>'Функц. 2026-2028'!G409</f>
        <v>0</v>
      </c>
      <c r="F346" s="369">
        <f>'Функц. 2026-2028'!H409</f>
        <v>0</v>
      </c>
      <c r="G346" s="372"/>
    </row>
    <row r="347" spans="1:30" s="120" customFormat="1" x14ac:dyDescent="0.25">
      <c r="A347" s="282" t="s">
        <v>179</v>
      </c>
      <c r="B347" s="464" t="s">
        <v>109</v>
      </c>
      <c r="C347" s="512"/>
      <c r="D347" s="370">
        <f>D348+D382+D377</f>
        <v>455334.3</v>
      </c>
      <c r="E347" s="499">
        <f>E348+E382+E377</f>
        <v>389734.8</v>
      </c>
      <c r="F347" s="370">
        <f>F348+F382+F377</f>
        <v>366122.80000000005</v>
      </c>
      <c r="G347" s="138"/>
    </row>
    <row r="348" spans="1:30" x14ac:dyDescent="0.25">
      <c r="A348" s="227" t="s">
        <v>507</v>
      </c>
      <c r="B348" s="142" t="s">
        <v>110</v>
      </c>
      <c r="C348" s="253"/>
      <c r="D348" s="369">
        <f>D349+D360+D366</f>
        <v>54026.2</v>
      </c>
      <c r="E348" s="473">
        <f>E349+E360+E366</f>
        <v>38824.800000000003</v>
      </c>
      <c r="F348" s="369">
        <f>F349+F360+F366</f>
        <v>39402.9</v>
      </c>
      <c r="G348" s="138"/>
    </row>
    <row r="349" spans="1:30" ht="31.5" x14ac:dyDescent="0.25">
      <c r="A349" s="229" t="s">
        <v>175</v>
      </c>
      <c r="B349" s="142" t="s">
        <v>176</v>
      </c>
      <c r="C349" s="253"/>
      <c r="D349" s="369">
        <f>D350+D357</f>
        <v>28205</v>
      </c>
      <c r="E349" s="473">
        <f>E350+E357</f>
        <v>14390.8</v>
      </c>
      <c r="F349" s="369">
        <f>F350+F357</f>
        <v>14897.2</v>
      </c>
      <c r="G349" s="138"/>
    </row>
    <row r="350" spans="1:30" ht="31.5" x14ac:dyDescent="0.25">
      <c r="A350" s="228" t="s">
        <v>678</v>
      </c>
      <c r="B350" s="142" t="s">
        <v>178</v>
      </c>
      <c r="C350" s="472"/>
      <c r="D350" s="369">
        <f>D351+D353+D355</f>
        <v>14404</v>
      </c>
      <c r="E350" s="473">
        <f t="shared" ref="E350:F350" si="115">E351+E353+E355</f>
        <v>14390.8</v>
      </c>
      <c r="F350" s="369">
        <f t="shared" si="115"/>
        <v>14897.2</v>
      </c>
      <c r="G350" s="473">
        <f t="shared" ref="G350:AD350" si="116">G351+G353+G355</f>
        <v>0</v>
      </c>
      <c r="H350" s="369">
        <f t="shared" si="116"/>
        <v>0</v>
      </c>
      <c r="I350" s="369">
        <f t="shared" si="116"/>
        <v>0</v>
      </c>
      <c r="J350" s="369">
        <f t="shared" si="116"/>
        <v>0</v>
      </c>
      <c r="K350" s="369">
        <f t="shared" si="116"/>
        <v>0</v>
      </c>
      <c r="L350" s="369">
        <f t="shared" si="116"/>
        <v>0</v>
      </c>
      <c r="M350" s="369">
        <f t="shared" si="116"/>
        <v>0</v>
      </c>
      <c r="N350" s="369">
        <f t="shared" si="116"/>
        <v>0</v>
      </c>
      <c r="O350" s="369">
        <f t="shared" si="116"/>
        <v>0</v>
      </c>
      <c r="P350" s="369">
        <f t="shared" si="116"/>
        <v>0</v>
      </c>
      <c r="Q350" s="369">
        <f t="shared" si="116"/>
        <v>0</v>
      </c>
      <c r="R350" s="369">
        <f t="shared" si="116"/>
        <v>0</v>
      </c>
      <c r="S350" s="369">
        <f t="shared" si="116"/>
        <v>0</v>
      </c>
      <c r="T350" s="369">
        <f t="shared" si="116"/>
        <v>0</v>
      </c>
      <c r="U350" s="369">
        <f t="shared" si="116"/>
        <v>0</v>
      </c>
      <c r="V350" s="369">
        <f t="shared" si="116"/>
        <v>0</v>
      </c>
      <c r="W350" s="369">
        <f t="shared" si="116"/>
        <v>0</v>
      </c>
      <c r="X350" s="369">
        <f t="shared" si="116"/>
        <v>0</v>
      </c>
      <c r="Y350" s="369">
        <f t="shared" si="116"/>
        <v>0</v>
      </c>
      <c r="Z350" s="369">
        <f t="shared" si="116"/>
        <v>0</v>
      </c>
      <c r="AA350" s="369">
        <f t="shared" si="116"/>
        <v>0</v>
      </c>
      <c r="AB350" s="369">
        <f t="shared" si="116"/>
        <v>0</v>
      </c>
      <c r="AC350" s="369">
        <f t="shared" si="116"/>
        <v>0</v>
      </c>
      <c r="AD350" s="369">
        <f t="shared" si="116"/>
        <v>0</v>
      </c>
    </row>
    <row r="351" spans="1:30" x14ac:dyDescent="0.25">
      <c r="A351" s="225" t="s">
        <v>117</v>
      </c>
      <c r="B351" s="142" t="s">
        <v>178</v>
      </c>
      <c r="C351" s="253">
        <v>200</v>
      </c>
      <c r="D351" s="369">
        <f>D352</f>
        <v>1200</v>
      </c>
      <c r="E351" s="473">
        <f>E352</f>
        <v>700</v>
      </c>
      <c r="F351" s="369">
        <f>F352</f>
        <v>700</v>
      </c>
      <c r="G351" s="138"/>
    </row>
    <row r="352" spans="1:30" x14ac:dyDescent="0.25">
      <c r="A352" s="225" t="s">
        <v>50</v>
      </c>
      <c r="B352" s="142" t="s">
        <v>178</v>
      </c>
      <c r="C352" s="253">
        <v>240</v>
      </c>
      <c r="D352" s="369">
        <f>'Функц. 2026-2028'!F112</f>
        <v>1200</v>
      </c>
      <c r="E352" s="473">
        <f>'Функц. 2026-2028'!H112</f>
        <v>700</v>
      </c>
      <c r="F352" s="369">
        <f>'Функц. 2026-2028'!J112</f>
        <v>700</v>
      </c>
      <c r="G352" s="138"/>
    </row>
    <row r="353" spans="1:7" s="153" customFormat="1" x14ac:dyDescent="0.25">
      <c r="A353" s="225" t="s">
        <v>94</v>
      </c>
      <c r="B353" s="142" t="s">
        <v>178</v>
      </c>
      <c r="C353" s="253">
        <v>300</v>
      </c>
      <c r="D353" s="369">
        <f>D354</f>
        <v>1032.5</v>
      </c>
      <c r="E353" s="529">
        <f>E354</f>
        <v>1032.5</v>
      </c>
      <c r="F353" s="369">
        <f>F354</f>
        <v>1032.5</v>
      </c>
      <c r="G353" s="138"/>
    </row>
    <row r="354" spans="1:7" s="153" customFormat="1" x14ac:dyDescent="0.25">
      <c r="A354" s="376" t="s">
        <v>405</v>
      </c>
      <c r="B354" s="142" t="s">
        <v>178</v>
      </c>
      <c r="C354" s="253">
        <v>360</v>
      </c>
      <c r="D354" s="369">
        <f>'Функц. 2026-2028'!F114</f>
        <v>1032.5</v>
      </c>
      <c r="E354" s="473">
        <f>'Функц. 2026-2028'!H114</f>
        <v>1032.5</v>
      </c>
      <c r="F354" s="369">
        <f>'Функц. 2026-2028'!J114</f>
        <v>1032.5</v>
      </c>
      <c r="G354" s="138"/>
    </row>
    <row r="355" spans="1:7" s="153" customFormat="1" ht="31.5" x14ac:dyDescent="0.25">
      <c r="A355" s="274" t="s">
        <v>58</v>
      </c>
      <c r="B355" s="142" t="s">
        <v>178</v>
      </c>
      <c r="C355" s="253">
        <v>600</v>
      </c>
      <c r="D355" s="369">
        <f>D356</f>
        <v>12171.5</v>
      </c>
      <c r="E355" s="473">
        <f>E356</f>
        <v>12658.3</v>
      </c>
      <c r="F355" s="369">
        <f>F356</f>
        <v>13164.7</v>
      </c>
      <c r="G355" s="138"/>
    </row>
    <row r="356" spans="1:7" s="153" customFormat="1" x14ac:dyDescent="0.25">
      <c r="A356" s="274" t="s">
        <v>59</v>
      </c>
      <c r="B356" s="142" t="s">
        <v>178</v>
      </c>
      <c r="C356" s="253">
        <v>610</v>
      </c>
      <c r="D356" s="369">
        <f>'Функц. 2026-2028'!F116</f>
        <v>12171.5</v>
      </c>
      <c r="E356" s="473">
        <f>'Функц. 2026-2028'!H116</f>
        <v>12658.3</v>
      </c>
      <c r="F356" s="369">
        <f>'Функц. 2026-2028'!J116</f>
        <v>13164.7</v>
      </c>
      <c r="G356" s="138"/>
    </row>
    <row r="357" spans="1:7" s="153" customFormat="1" x14ac:dyDescent="0.25">
      <c r="A357" s="213" t="s">
        <v>417</v>
      </c>
      <c r="B357" s="142" t="s">
        <v>372</v>
      </c>
      <c r="C357" s="253"/>
      <c r="D357" s="369">
        <f t="shared" ref="D357:F358" si="117">D358</f>
        <v>13801</v>
      </c>
      <c r="E357" s="473">
        <f t="shared" si="117"/>
        <v>0</v>
      </c>
      <c r="F357" s="369">
        <f t="shared" si="117"/>
        <v>0</v>
      </c>
      <c r="G357" s="138"/>
    </row>
    <row r="358" spans="1:7" x14ac:dyDescent="0.25">
      <c r="A358" s="225" t="s">
        <v>117</v>
      </c>
      <c r="B358" s="142" t="s">
        <v>372</v>
      </c>
      <c r="C358" s="520">
        <v>200</v>
      </c>
      <c r="D358" s="369">
        <f t="shared" si="117"/>
        <v>13801</v>
      </c>
      <c r="E358" s="473">
        <f t="shared" si="117"/>
        <v>0</v>
      </c>
      <c r="F358" s="369">
        <f t="shared" si="117"/>
        <v>0</v>
      </c>
      <c r="G358" s="138"/>
    </row>
    <row r="359" spans="1:7" x14ac:dyDescent="0.25">
      <c r="A359" s="225" t="s">
        <v>50</v>
      </c>
      <c r="B359" s="142" t="s">
        <v>372</v>
      </c>
      <c r="C359" s="520">
        <v>240</v>
      </c>
      <c r="D359" s="369">
        <f>'Функц. 2026-2028'!F363</f>
        <v>13801</v>
      </c>
      <c r="E359" s="473">
        <f>'Функц. 2026-2028'!H363</f>
        <v>0</v>
      </c>
      <c r="F359" s="369">
        <f>'Функц. 2026-2028'!J363</f>
        <v>0</v>
      </c>
      <c r="G359" s="138"/>
    </row>
    <row r="360" spans="1:7" ht="47.25" x14ac:dyDescent="0.25">
      <c r="A360" s="324" t="s">
        <v>657</v>
      </c>
      <c r="B360" s="142" t="s">
        <v>180</v>
      </c>
      <c r="C360" s="521"/>
      <c r="D360" s="369">
        <f>D361</f>
        <v>1658</v>
      </c>
      <c r="E360" s="473">
        <f>E361</f>
        <v>1658</v>
      </c>
      <c r="F360" s="369">
        <f>F361</f>
        <v>1658</v>
      </c>
      <c r="G360" s="138"/>
    </row>
    <row r="361" spans="1:7" ht="47.25" x14ac:dyDescent="0.25">
      <c r="A361" s="229" t="s">
        <v>571</v>
      </c>
      <c r="B361" s="142" t="s">
        <v>570</v>
      </c>
      <c r="C361" s="521"/>
      <c r="D361" s="369">
        <f>D363+D364</f>
        <v>1658</v>
      </c>
      <c r="E361" s="473">
        <f>E363+E364</f>
        <v>1658</v>
      </c>
      <c r="F361" s="369">
        <f>F363+F364</f>
        <v>1658</v>
      </c>
      <c r="G361" s="138"/>
    </row>
    <row r="362" spans="1:7" ht="47.25" x14ac:dyDescent="0.25">
      <c r="A362" s="225" t="s">
        <v>40</v>
      </c>
      <c r="B362" s="142" t="s">
        <v>570</v>
      </c>
      <c r="C362" s="521">
        <v>100</v>
      </c>
      <c r="D362" s="369">
        <f>D363</f>
        <v>1554.9</v>
      </c>
      <c r="E362" s="473">
        <f>E363</f>
        <v>1554.9</v>
      </c>
      <c r="F362" s="369">
        <f>F363</f>
        <v>1554.9</v>
      </c>
      <c r="G362" s="138"/>
    </row>
    <row r="363" spans="1:7" x14ac:dyDescent="0.25">
      <c r="A363" s="280" t="s">
        <v>93</v>
      </c>
      <c r="B363" s="142" t="s">
        <v>570</v>
      </c>
      <c r="C363" s="521">
        <v>120</v>
      </c>
      <c r="D363" s="369">
        <f>'Функц. 2026-2028'!F120</f>
        <v>1554.9</v>
      </c>
      <c r="E363" s="473">
        <f>'Функц. 2026-2028'!H120</f>
        <v>1554.9</v>
      </c>
      <c r="F363" s="369">
        <f>'Функц. 2026-2028'!J120</f>
        <v>1554.9</v>
      </c>
      <c r="G363" s="138"/>
    </row>
    <row r="364" spans="1:7" x14ac:dyDescent="0.25">
      <c r="A364" s="280" t="s">
        <v>117</v>
      </c>
      <c r="B364" s="142" t="s">
        <v>570</v>
      </c>
      <c r="C364" s="521">
        <v>200</v>
      </c>
      <c r="D364" s="369">
        <f>D365</f>
        <v>103.1</v>
      </c>
      <c r="E364" s="473">
        <f>E365</f>
        <v>103.1</v>
      </c>
      <c r="F364" s="369">
        <f>F365</f>
        <v>103.1</v>
      </c>
      <c r="G364" s="138"/>
    </row>
    <row r="365" spans="1:7" x14ac:dyDescent="0.25">
      <c r="A365" s="280" t="s">
        <v>50</v>
      </c>
      <c r="B365" s="142" t="s">
        <v>570</v>
      </c>
      <c r="C365" s="521">
        <v>240</v>
      </c>
      <c r="D365" s="369">
        <f>'Функц. 2026-2028'!F122</f>
        <v>103.1</v>
      </c>
      <c r="E365" s="473">
        <f>'Функц. 2026-2028'!H122</f>
        <v>103.1</v>
      </c>
      <c r="F365" s="369">
        <f>'Функц. 2026-2028'!J122</f>
        <v>103.1</v>
      </c>
      <c r="G365" s="138"/>
    </row>
    <row r="366" spans="1:7" ht="31.5" x14ac:dyDescent="0.25">
      <c r="A366" s="227" t="s">
        <v>316</v>
      </c>
      <c r="B366" s="142" t="s">
        <v>439</v>
      </c>
      <c r="C366" s="521"/>
      <c r="D366" s="369">
        <f>D367</f>
        <v>24163.200000000001</v>
      </c>
      <c r="E366" s="473">
        <f>E367</f>
        <v>22776</v>
      </c>
      <c r="F366" s="369">
        <f>F367</f>
        <v>22847.7</v>
      </c>
      <c r="G366" s="138"/>
    </row>
    <row r="367" spans="1:7" x14ac:dyDescent="0.25">
      <c r="A367" s="227" t="s">
        <v>198</v>
      </c>
      <c r="B367" s="142" t="s">
        <v>440</v>
      </c>
      <c r="C367" s="253"/>
      <c r="D367" s="369">
        <f>D368+D371+D374</f>
        <v>24163.200000000001</v>
      </c>
      <c r="E367" s="473">
        <f>E368+E371+E374</f>
        <v>22776</v>
      </c>
      <c r="F367" s="369">
        <f>F368+F371+F374</f>
        <v>22847.7</v>
      </c>
      <c r="G367" s="138"/>
    </row>
    <row r="368" spans="1:7" ht="31.5" x14ac:dyDescent="0.25">
      <c r="A368" s="227" t="s">
        <v>199</v>
      </c>
      <c r="B368" s="142" t="s">
        <v>441</v>
      </c>
      <c r="C368" s="253"/>
      <c r="D368" s="369">
        <f t="shared" ref="D368:F369" si="118">D369</f>
        <v>1857.4</v>
      </c>
      <c r="E368" s="473">
        <f t="shared" si="118"/>
        <v>1914.7</v>
      </c>
      <c r="F368" s="369">
        <f t="shared" si="118"/>
        <v>1986.4</v>
      </c>
      <c r="G368" s="138"/>
    </row>
    <row r="369" spans="1:7" x14ac:dyDescent="0.25">
      <c r="A369" s="225" t="s">
        <v>117</v>
      </c>
      <c r="B369" s="142" t="s">
        <v>441</v>
      </c>
      <c r="C369" s="253">
        <v>200</v>
      </c>
      <c r="D369" s="369">
        <f t="shared" si="118"/>
        <v>1857.4</v>
      </c>
      <c r="E369" s="473">
        <f t="shared" si="118"/>
        <v>1914.7</v>
      </c>
      <c r="F369" s="369">
        <f t="shared" si="118"/>
        <v>1986.4</v>
      </c>
      <c r="G369" s="138"/>
    </row>
    <row r="370" spans="1:7" x14ac:dyDescent="0.25">
      <c r="A370" s="225" t="s">
        <v>50</v>
      </c>
      <c r="B370" s="142" t="s">
        <v>441</v>
      </c>
      <c r="C370" s="253">
        <v>240</v>
      </c>
      <c r="D370" s="369">
        <f>'Функц. 2026-2028'!F127</f>
        <v>1857.4</v>
      </c>
      <c r="E370" s="473">
        <f>'Функц. 2026-2028'!H127</f>
        <v>1914.7</v>
      </c>
      <c r="F370" s="369">
        <f>'Функц. 2026-2028'!J127</f>
        <v>1986.4</v>
      </c>
      <c r="G370" s="138"/>
    </row>
    <row r="371" spans="1:7" ht="31.5" x14ac:dyDescent="0.25">
      <c r="A371" s="225" t="s">
        <v>200</v>
      </c>
      <c r="B371" s="24" t="str">
        <f>B372</f>
        <v>12 1 04 00132</v>
      </c>
      <c r="C371" s="253"/>
      <c r="D371" s="369">
        <f t="shared" ref="D371:F372" si="119">D372</f>
        <v>7018.3</v>
      </c>
      <c r="E371" s="473">
        <f t="shared" si="119"/>
        <v>6526.2</v>
      </c>
      <c r="F371" s="369">
        <f t="shared" si="119"/>
        <v>6526.2</v>
      </c>
      <c r="G371" s="138"/>
    </row>
    <row r="372" spans="1:7" ht="47.25" x14ac:dyDescent="0.25">
      <c r="A372" s="225" t="s">
        <v>40</v>
      </c>
      <c r="B372" s="24" t="str">
        <f>B373</f>
        <v>12 1 04 00132</v>
      </c>
      <c r="C372" s="253">
        <v>100</v>
      </c>
      <c r="D372" s="369">
        <f t="shared" si="119"/>
        <v>7018.3</v>
      </c>
      <c r="E372" s="473">
        <f t="shared" si="119"/>
        <v>6526.2</v>
      </c>
      <c r="F372" s="369">
        <f t="shared" si="119"/>
        <v>6526.2</v>
      </c>
      <c r="G372" s="138"/>
    </row>
    <row r="373" spans="1:7" x14ac:dyDescent="0.25">
      <c r="A373" s="225" t="s">
        <v>93</v>
      </c>
      <c r="B373" s="142" t="s">
        <v>442</v>
      </c>
      <c r="C373" s="253">
        <v>120</v>
      </c>
      <c r="D373" s="369">
        <f>'Функц. 2026-2028'!F130</f>
        <v>7018.3</v>
      </c>
      <c r="E373" s="473">
        <f>'Функц. 2026-2028'!H130</f>
        <v>6526.2</v>
      </c>
      <c r="F373" s="369">
        <f>'Функц. 2026-2028'!J130</f>
        <v>6526.2</v>
      </c>
      <c r="G373" s="138"/>
    </row>
    <row r="374" spans="1:7" ht="31.5" x14ac:dyDescent="0.25">
      <c r="A374" s="225" t="s">
        <v>201</v>
      </c>
      <c r="B374" s="24" t="str">
        <f>B375</f>
        <v>12 1 04 00133</v>
      </c>
      <c r="C374" s="253"/>
      <c r="D374" s="369">
        <f t="shared" ref="D374:F375" si="120">D375</f>
        <v>15287.5</v>
      </c>
      <c r="E374" s="473">
        <f t="shared" si="120"/>
        <v>14335.1</v>
      </c>
      <c r="F374" s="369">
        <f t="shared" si="120"/>
        <v>14335.1</v>
      </c>
      <c r="G374" s="138"/>
    </row>
    <row r="375" spans="1:7" ht="47.25" x14ac:dyDescent="0.25">
      <c r="A375" s="225" t="s">
        <v>40</v>
      </c>
      <c r="B375" s="24" t="str">
        <f>B376</f>
        <v>12 1 04 00133</v>
      </c>
      <c r="C375" s="253">
        <v>100</v>
      </c>
      <c r="D375" s="369">
        <f t="shared" si="120"/>
        <v>15287.5</v>
      </c>
      <c r="E375" s="473">
        <f t="shared" si="120"/>
        <v>14335.1</v>
      </c>
      <c r="F375" s="369">
        <f t="shared" si="120"/>
        <v>14335.1</v>
      </c>
      <c r="G375" s="138"/>
    </row>
    <row r="376" spans="1:7" x14ac:dyDescent="0.25">
      <c r="A376" s="225" t="s">
        <v>93</v>
      </c>
      <c r="B376" s="142" t="s">
        <v>443</v>
      </c>
      <c r="C376" s="253">
        <v>120</v>
      </c>
      <c r="D376" s="369">
        <f>'Функц. 2026-2028'!F133</f>
        <v>15287.5</v>
      </c>
      <c r="E376" s="473">
        <f>'Функц. 2026-2028'!H133</f>
        <v>14335.1</v>
      </c>
      <c r="F376" s="369">
        <f>'Функц. 2026-2028'!J133</f>
        <v>14335.1</v>
      </c>
      <c r="G376" s="138"/>
    </row>
    <row r="377" spans="1:7" x14ac:dyDescent="0.25">
      <c r="A377" s="227" t="s">
        <v>508</v>
      </c>
      <c r="B377" s="142" t="s">
        <v>389</v>
      </c>
      <c r="C377" s="253"/>
      <c r="D377" s="369">
        <f t="shared" ref="D377:F380" si="121">D378</f>
        <v>13837.1</v>
      </c>
      <c r="E377" s="473">
        <f t="shared" si="121"/>
        <v>32783.800000000003</v>
      </c>
      <c r="F377" s="369">
        <f t="shared" si="121"/>
        <v>32789.9</v>
      </c>
      <c r="G377" s="138"/>
    </row>
    <row r="378" spans="1:7" ht="31.5" x14ac:dyDescent="0.25">
      <c r="A378" s="229" t="s">
        <v>509</v>
      </c>
      <c r="B378" s="142" t="s">
        <v>391</v>
      </c>
      <c r="C378" s="253"/>
      <c r="D378" s="369">
        <f t="shared" si="121"/>
        <v>13837.1</v>
      </c>
      <c r="E378" s="473">
        <f t="shared" si="121"/>
        <v>32783.800000000003</v>
      </c>
      <c r="F378" s="369">
        <f t="shared" si="121"/>
        <v>32789.9</v>
      </c>
      <c r="G378" s="138"/>
    </row>
    <row r="379" spans="1:7" x14ac:dyDescent="0.25">
      <c r="A379" s="227" t="s">
        <v>181</v>
      </c>
      <c r="B379" s="142" t="s">
        <v>510</v>
      </c>
      <c r="C379" s="253"/>
      <c r="D379" s="369">
        <f t="shared" si="121"/>
        <v>13837.1</v>
      </c>
      <c r="E379" s="473">
        <f t="shared" si="121"/>
        <v>32783.800000000003</v>
      </c>
      <c r="F379" s="369">
        <f t="shared" si="121"/>
        <v>32789.9</v>
      </c>
      <c r="G379" s="138"/>
    </row>
    <row r="380" spans="1:7" x14ac:dyDescent="0.25">
      <c r="A380" s="225" t="s">
        <v>65</v>
      </c>
      <c r="B380" s="142" t="s">
        <v>510</v>
      </c>
      <c r="C380" s="253">
        <v>700</v>
      </c>
      <c r="D380" s="369">
        <f t="shared" si="121"/>
        <v>13837.1</v>
      </c>
      <c r="E380" s="473">
        <f t="shared" si="121"/>
        <v>32783.800000000003</v>
      </c>
      <c r="F380" s="369">
        <f t="shared" si="121"/>
        <v>32789.9</v>
      </c>
      <c r="G380" s="138"/>
    </row>
    <row r="381" spans="1:7" x14ac:dyDescent="0.25">
      <c r="A381" s="285" t="s">
        <v>341</v>
      </c>
      <c r="B381" s="142" t="s">
        <v>510</v>
      </c>
      <c r="C381" s="253">
        <v>730</v>
      </c>
      <c r="D381" s="369">
        <f>'Функц. 2026-2028'!F837</f>
        <v>13837.1</v>
      </c>
      <c r="E381" s="473">
        <f>'Функц. 2026-2028'!H837</f>
        <v>32783.800000000003</v>
      </c>
      <c r="F381" s="369">
        <f>'Функц. 2026-2028'!J837</f>
        <v>32789.9</v>
      </c>
      <c r="G381" s="138"/>
    </row>
    <row r="382" spans="1:7" x14ac:dyDescent="0.25">
      <c r="A382" s="227" t="s">
        <v>182</v>
      </c>
      <c r="B382" s="142" t="s">
        <v>183</v>
      </c>
      <c r="C382" s="472"/>
      <c r="D382" s="369">
        <f>D383+D445</f>
        <v>387471</v>
      </c>
      <c r="E382" s="473">
        <f>E383+E445</f>
        <v>318126.2</v>
      </c>
      <c r="F382" s="369">
        <f>F383+F445</f>
        <v>293930</v>
      </c>
      <c r="G382" s="138"/>
    </row>
    <row r="383" spans="1:7" ht="31.5" x14ac:dyDescent="0.25">
      <c r="A383" s="227" t="s">
        <v>184</v>
      </c>
      <c r="B383" s="142" t="s">
        <v>185</v>
      </c>
      <c r="C383" s="472"/>
      <c r="D383" s="369">
        <f>D384+D387+D409+D415+D426+D431+D399+D418+D423+D412</f>
        <v>386006.5</v>
      </c>
      <c r="E383" s="473">
        <f t="shared" ref="E383:F383" si="122">E384+E387+E409+E415+E426+E431+E399+E418+E423+E412</f>
        <v>317110.2</v>
      </c>
      <c r="F383" s="369">
        <f t="shared" si="122"/>
        <v>292946.59999999998</v>
      </c>
      <c r="G383" s="138"/>
    </row>
    <row r="384" spans="1:7" x14ac:dyDescent="0.25">
      <c r="A384" s="227" t="s">
        <v>186</v>
      </c>
      <c r="B384" s="142" t="s">
        <v>187</v>
      </c>
      <c r="C384" s="472"/>
      <c r="D384" s="369">
        <f t="shared" ref="D384:F385" si="123">D385</f>
        <v>9356.1</v>
      </c>
      <c r="E384" s="473">
        <f t="shared" si="123"/>
        <v>9079</v>
      </c>
      <c r="F384" s="369">
        <f t="shared" si="123"/>
        <v>9079</v>
      </c>
      <c r="G384" s="138"/>
    </row>
    <row r="385" spans="1:7" ht="47.25" x14ac:dyDescent="0.25">
      <c r="A385" s="225" t="s">
        <v>40</v>
      </c>
      <c r="B385" s="142" t="s">
        <v>187</v>
      </c>
      <c r="C385" s="472">
        <v>100</v>
      </c>
      <c r="D385" s="369">
        <f t="shared" si="123"/>
        <v>9356.1</v>
      </c>
      <c r="E385" s="473">
        <f t="shared" si="123"/>
        <v>9079</v>
      </c>
      <c r="F385" s="369">
        <f t="shared" si="123"/>
        <v>9079</v>
      </c>
      <c r="G385" s="138"/>
    </row>
    <row r="386" spans="1:7" x14ac:dyDescent="0.25">
      <c r="A386" s="225" t="s">
        <v>93</v>
      </c>
      <c r="B386" s="142" t="s">
        <v>187</v>
      </c>
      <c r="C386" s="472">
        <v>120</v>
      </c>
      <c r="D386" s="369">
        <f>'Функц. 2026-2028'!F18</f>
        <v>9356.1</v>
      </c>
      <c r="E386" s="473">
        <f>'Функц. 2026-2028'!H18</f>
        <v>9079</v>
      </c>
      <c r="F386" s="369">
        <f>'Функц. 2026-2028'!J18</f>
        <v>9079</v>
      </c>
      <c r="G386" s="138"/>
    </row>
    <row r="387" spans="1:7" x14ac:dyDescent="0.25">
      <c r="A387" s="227" t="s">
        <v>188</v>
      </c>
      <c r="B387" s="142" t="s">
        <v>189</v>
      </c>
      <c r="C387" s="253"/>
      <c r="D387" s="369">
        <f>D388+D393+D396</f>
        <v>111819.7</v>
      </c>
      <c r="E387" s="473">
        <f>E388+E393+E396</f>
        <v>104383</v>
      </c>
      <c r="F387" s="369">
        <f>F388+F393+F396</f>
        <v>104666.59999999999</v>
      </c>
      <c r="G387" s="138"/>
    </row>
    <row r="388" spans="1:7" ht="31.5" x14ac:dyDescent="0.25">
      <c r="A388" s="286" t="s">
        <v>190</v>
      </c>
      <c r="B388" s="142" t="s">
        <v>191</v>
      </c>
      <c r="C388" s="253"/>
      <c r="D388" s="369">
        <f>D391+D389</f>
        <v>12452.8</v>
      </c>
      <c r="E388" s="473">
        <f t="shared" ref="E388:F388" si="124">E391+E389</f>
        <v>10306.6</v>
      </c>
      <c r="F388" s="369">
        <f t="shared" si="124"/>
        <v>10692.2</v>
      </c>
      <c r="G388" s="138"/>
    </row>
    <row r="389" spans="1:7" s="153" customFormat="1" ht="47.25" x14ac:dyDescent="0.25">
      <c r="A389" s="225" t="s">
        <v>40</v>
      </c>
      <c r="B389" s="142" t="s">
        <v>191</v>
      </c>
      <c r="C389" s="472">
        <v>100</v>
      </c>
      <c r="D389" s="369">
        <f>D390</f>
        <v>50</v>
      </c>
      <c r="E389" s="473">
        <f>E390</f>
        <v>50</v>
      </c>
      <c r="F389" s="369">
        <f>F390</f>
        <v>50</v>
      </c>
      <c r="G389" s="138"/>
    </row>
    <row r="390" spans="1:7" s="153" customFormat="1" x14ac:dyDescent="0.25">
      <c r="A390" s="225" t="s">
        <v>93</v>
      </c>
      <c r="B390" s="142" t="s">
        <v>191</v>
      </c>
      <c r="C390" s="472">
        <v>120</v>
      </c>
      <c r="D390" s="369">
        <f>'Функц. 2026-2028'!F50</f>
        <v>50</v>
      </c>
      <c r="E390" s="473">
        <f>'Функц. 2026-2028'!H50</f>
        <v>50</v>
      </c>
      <c r="F390" s="369">
        <f>'Функц. 2026-2028'!J50</f>
        <v>50</v>
      </c>
      <c r="G390" s="138"/>
    </row>
    <row r="391" spans="1:7" x14ac:dyDescent="0.25">
      <c r="A391" s="225" t="s">
        <v>117</v>
      </c>
      <c r="B391" s="142" t="s">
        <v>191</v>
      </c>
      <c r="C391" s="253">
        <v>200</v>
      </c>
      <c r="D391" s="369">
        <f>D392</f>
        <v>12402.8</v>
      </c>
      <c r="E391" s="473">
        <f>E392</f>
        <v>10256.6</v>
      </c>
      <c r="F391" s="369">
        <f>F392</f>
        <v>10642.2</v>
      </c>
      <c r="G391" s="138"/>
    </row>
    <row r="392" spans="1:7" x14ac:dyDescent="0.25">
      <c r="A392" s="225" t="s">
        <v>50</v>
      </c>
      <c r="B392" s="142" t="s">
        <v>191</v>
      </c>
      <c r="C392" s="253">
        <v>240</v>
      </c>
      <c r="D392" s="369">
        <f>'Функц. 2026-2028'!F52+'Функц. 2026-2028'!F136</f>
        <v>12402.8</v>
      </c>
      <c r="E392" s="473">
        <f>'Функц. 2026-2028'!H52+'Функц. 2026-2028'!H139</f>
        <v>10256.6</v>
      </c>
      <c r="F392" s="369">
        <f>'Функц. 2026-2028'!J52+'Функц. 2026-2028'!J139</f>
        <v>10642.2</v>
      </c>
      <c r="G392" s="138"/>
    </row>
    <row r="393" spans="1:7" ht="31.5" x14ac:dyDescent="0.25">
      <c r="A393" s="225" t="s">
        <v>192</v>
      </c>
      <c r="B393" s="142" t="s">
        <v>193</v>
      </c>
      <c r="C393" s="472"/>
      <c r="D393" s="369">
        <f t="shared" ref="D393:F394" si="125">D394</f>
        <v>27641.599999999999</v>
      </c>
      <c r="E393" s="473">
        <f t="shared" si="125"/>
        <v>25779</v>
      </c>
      <c r="F393" s="369">
        <f t="shared" si="125"/>
        <v>25779</v>
      </c>
      <c r="G393" s="138"/>
    </row>
    <row r="394" spans="1:7" ht="47.25" x14ac:dyDescent="0.25">
      <c r="A394" s="225" t="s">
        <v>40</v>
      </c>
      <c r="B394" s="142" t="s">
        <v>193</v>
      </c>
      <c r="C394" s="472">
        <v>100</v>
      </c>
      <c r="D394" s="369">
        <f t="shared" si="125"/>
        <v>27641.599999999999</v>
      </c>
      <c r="E394" s="473">
        <f t="shared" si="125"/>
        <v>25779</v>
      </c>
      <c r="F394" s="369">
        <f t="shared" si="125"/>
        <v>25779</v>
      </c>
      <c r="G394" s="138"/>
    </row>
    <row r="395" spans="1:7" x14ac:dyDescent="0.25">
      <c r="A395" s="225" t="s">
        <v>93</v>
      </c>
      <c r="B395" s="142" t="s">
        <v>193</v>
      </c>
      <c r="C395" s="253">
        <v>120</v>
      </c>
      <c r="D395" s="369">
        <f>'Функц. 2026-2028'!F55</f>
        <v>27641.599999999999</v>
      </c>
      <c r="E395" s="473">
        <f>'Функц. 2026-2028'!H55</f>
        <v>25779</v>
      </c>
      <c r="F395" s="369">
        <f>'Функц. 2026-2028'!J55</f>
        <v>25779</v>
      </c>
      <c r="G395" s="138"/>
    </row>
    <row r="396" spans="1:7" ht="31.5" x14ac:dyDescent="0.25">
      <c r="A396" s="225" t="s">
        <v>194</v>
      </c>
      <c r="B396" s="142" t="s">
        <v>195</v>
      </c>
      <c r="C396" s="472"/>
      <c r="D396" s="369">
        <f t="shared" ref="D396:F397" si="126">D397</f>
        <v>71725.3</v>
      </c>
      <c r="E396" s="473">
        <f t="shared" si="126"/>
        <v>68297.399999999994</v>
      </c>
      <c r="F396" s="369">
        <f t="shared" si="126"/>
        <v>68195.399999999994</v>
      </c>
      <c r="G396" s="138"/>
    </row>
    <row r="397" spans="1:7" ht="47.25" x14ac:dyDescent="0.25">
      <c r="A397" s="225" t="s">
        <v>40</v>
      </c>
      <c r="B397" s="142" t="s">
        <v>195</v>
      </c>
      <c r="C397" s="472">
        <v>100</v>
      </c>
      <c r="D397" s="369">
        <f t="shared" si="126"/>
        <v>71725.3</v>
      </c>
      <c r="E397" s="473">
        <f t="shared" si="126"/>
        <v>68297.399999999994</v>
      </c>
      <c r="F397" s="369">
        <f t="shared" si="126"/>
        <v>68195.399999999994</v>
      </c>
      <c r="G397" s="138"/>
    </row>
    <row r="398" spans="1:7" x14ac:dyDescent="0.25">
      <c r="A398" s="225" t="s">
        <v>93</v>
      </c>
      <c r="B398" s="142" t="s">
        <v>195</v>
      </c>
      <c r="C398" s="253">
        <v>120</v>
      </c>
      <c r="D398" s="369">
        <f>'Функц. 2026-2028'!F58</f>
        <v>71725.3</v>
      </c>
      <c r="E398" s="473">
        <f>'Функц. 2026-2028'!H58</f>
        <v>68297.399999999994</v>
      </c>
      <c r="F398" s="369">
        <f>'Функц. 2026-2028'!J58</f>
        <v>68195.399999999994</v>
      </c>
      <c r="G398" s="138"/>
    </row>
    <row r="399" spans="1:7" x14ac:dyDescent="0.25">
      <c r="A399" s="228" t="s">
        <v>202</v>
      </c>
      <c r="B399" s="232" t="s">
        <v>203</v>
      </c>
      <c r="C399" s="253"/>
      <c r="D399" s="369">
        <f>D400+D403+D406</f>
        <v>31234.400000000001</v>
      </c>
      <c r="E399" s="473">
        <f>E400+E403+E406</f>
        <v>29534.7</v>
      </c>
      <c r="F399" s="369">
        <f>F400+F403+F406</f>
        <v>29695.100000000002</v>
      </c>
      <c r="G399" s="138"/>
    </row>
    <row r="400" spans="1:7" ht="31.5" x14ac:dyDescent="0.25">
      <c r="A400" s="225" t="s">
        <v>204</v>
      </c>
      <c r="B400" s="232" t="s">
        <v>205</v>
      </c>
      <c r="C400" s="253"/>
      <c r="D400" s="369">
        <f>D401</f>
        <v>3239.3</v>
      </c>
      <c r="E400" s="473">
        <f t="shared" ref="E400:F400" si="127">E401</f>
        <v>3324.5</v>
      </c>
      <c r="F400" s="369">
        <f t="shared" si="127"/>
        <v>3434.2</v>
      </c>
      <c r="G400" s="138"/>
    </row>
    <row r="401" spans="1:7" x14ac:dyDescent="0.25">
      <c r="A401" s="225" t="s">
        <v>117</v>
      </c>
      <c r="B401" s="232" t="s">
        <v>205</v>
      </c>
      <c r="C401" s="253">
        <v>200</v>
      </c>
      <c r="D401" s="369">
        <f>D402</f>
        <v>3239.3</v>
      </c>
      <c r="E401" s="473">
        <f>E402</f>
        <v>3324.5</v>
      </c>
      <c r="F401" s="369">
        <f>F402</f>
        <v>3434.2</v>
      </c>
      <c r="G401" s="138"/>
    </row>
    <row r="402" spans="1:7" x14ac:dyDescent="0.25">
      <c r="A402" s="225" t="s">
        <v>50</v>
      </c>
      <c r="B402" s="232" t="s">
        <v>205</v>
      </c>
      <c r="C402" s="253">
        <v>240</v>
      </c>
      <c r="D402" s="369">
        <f>'Функц. 2026-2028'!F76</f>
        <v>3239.3</v>
      </c>
      <c r="E402" s="473">
        <f>'Функц. 2026-2028'!H76</f>
        <v>3324.5</v>
      </c>
      <c r="F402" s="369">
        <f>'Функц. 2026-2028'!J76</f>
        <v>3434.2</v>
      </c>
      <c r="G402" s="138"/>
    </row>
    <row r="403" spans="1:7" ht="31.5" x14ac:dyDescent="0.25">
      <c r="A403" s="225" t="s">
        <v>209</v>
      </c>
      <c r="B403" s="24" t="str">
        <f>B404</f>
        <v>12 5 01 00162</v>
      </c>
      <c r="C403" s="253"/>
      <c r="D403" s="369">
        <f t="shared" ref="D403:F404" si="128">D404</f>
        <v>15560.5</v>
      </c>
      <c r="E403" s="473">
        <f t="shared" si="128"/>
        <v>14536.2</v>
      </c>
      <c r="F403" s="369">
        <f t="shared" si="128"/>
        <v>14536.2</v>
      </c>
      <c r="G403" s="138"/>
    </row>
    <row r="404" spans="1:7" ht="47.25" x14ac:dyDescent="0.25">
      <c r="A404" s="225" t="s">
        <v>40</v>
      </c>
      <c r="B404" s="24" t="str">
        <f>B405</f>
        <v>12 5 01 00162</v>
      </c>
      <c r="C404" s="253">
        <v>100</v>
      </c>
      <c r="D404" s="369">
        <f t="shared" si="128"/>
        <v>15560.5</v>
      </c>
      <c r="E404" s="473">
        <f t="shared" si="128"/>
        <v>14536.2</v>
      </c>
      <c r="F404" s="369">
        <f t="shared" si="128"/>
        <v>14536.2</v>
      </c>
      <c r="G404" s="138"/>
    </row>
    <row r="405" spans="1:7" x14ac:dyDescent="0.25">
      <c r="A405" s="225" t="s">
        <v>93</v>
      </c>
      <c r="B405" s="232" t="s">
        <v>206</v>
      </c>
      <c r="C405" s="253">
        <v>120</v>
      </c>
      <c r="D405" s="369">
        <f>'Функц. 2026-2028'!F79</f>
        <v>15560.5</v>
      </c>
      <c r="E405" s="473">
        <f>'Функц. 2026-2028'!H79</f>
        <v>14536.2</v>
      </c>
      <c r="F405" s="369">
        <f>'Функц. 2026-2028'!J79</f>
        <v>14536.2</v>
      </c>
      <c r="G405" s="138"/>
    </row>
    <row r="406" spans="1:7" ht="31.5" x14ac:dyDescent="0.25">
      <c r="A406" s="225" t="s">
        <v>208</v>
      </c>
      <c r="B406" s="24" t="str">
        <f>B407</f>
        <v>12 5 01 00163</v>
      </c>
      <c r="C406" s="253"/>
      <c r="D406" s="369">
        <f t="shared" ref="D406:F407" si="129">D407</f>
        <v>12434.6</v>
      </c>
      <c r="E406" s="473">
        <f t="shared" si="129"/>
        <v>11674</v>
      </c>
      <c r="F406" s="369">
        <f t="shared" si="129"/>
        <v>11724.7</v>
      </c>
      <c r="G406" s="138"/>
    </row>
    <row r="407" spans="1:7" ht="47.25" x14ac:dyDescent="0.25">
      <c r="A407" s="225" t="s">
        <v>40</v>
      </c>
      <c r="B407" s="24" t="str">
        <f>B408</f>
        <v>12 5 01 00163</v>
      </c>
      <c r="C407" s="253">
        <v>100</v>
      </c>
      <c r="D407" s="369">
        <f t="shared" si="129"/>
        <v>12434.6</v>
      </c>
      <c r="E407" s="473">
        <f t="shared" si="129"/>
        <v>11674</v>
      </c>
      <c r="F407" s="369">
        <f t="shared" si="129"/>
        <v>11724.7</v>
      </c>
      <c r="G407" s="138"/>
    </row>
    <row r="408" spans="1:7" x14ac:dyDescent="0.25">
      <c r="A408" s="225" t="s">
        <v>93</v>
      </c>
      <c r="B408" s="232" t="s">
        <v>207</v>
      </c>
      <c r="C408" s="253">
        <v>120</v>
      </c>
      <c r="D408" s="369">
        <f>'Функц. 2026-2028'!F82</f>
        <v>12434.6</v>
      </c>
      <c r="E408" s="473">
        <f>'Функц. 2026-2028'!H82</f>
        <v>11674</v>
      </c>
      <c r="F408" s="369">
        <f>'Функц. 2026-2028'!J82</f>
        <v>11724.7</v>
      </c>
      <c r="G408" s="138"/>
    </row>
    <row r="409" spans="1:7" x14ac:dyDescent="0.25">
      <c r="A409" s="228" t="s">
        <v>214</v>
      </c>
      <c r="B409" s="232" t="s">
        <v>215</v>
      </c>
      <c r="C409" s="504"/>
      <c r="D409" s="369">
        <f t="shared" ref="D409:F410" si="130">D410</f>
        <v>84</v>
      </c>
      <c r="E409" s="473">
        <f t="shared" si="130"/>
        <v>84</v>
      </c>
      <c r="F409" s="369">
        <f t="shared" si="130"/>
        <v>84</v>
      </c>
      <c r="G409" s="138"/>
    </row>
    <row r="410" spans="1:7" x14ac:dyDescent="0.25">
      <c r="A410" s="225" t="s">
        <v>117</v>
      </c>
      <c r="B410" s="232" t="s">
        <v>215</v>
      </c>
      <c r="C410" s="516">
        <v>200</v>
      </c>
      <c r="D410" s="369">
        <f t="shared" si="130"/>
        <v>84</v>
      </c>
      <c r="E410" s="473">
        <f t="shared" si="130"/>
        <v>84</v>
      </c>
      <c r="F410" s="369">
        <f t="shared" si="130"/>
        <v>84</v>
      </c>
      <c r="G410" s="138"/>
    </row>
    <row r="411" spans="1:7" x14ac:dyDescent="0.25">
      <c r="A411" s="225" t="s">
        <v>50</v>
      </c>
      <c r="B411" s="232" t="s">
        <v>215</v>
      </c>
      <c r="C411" s="516">
        <v>240</v>
      </c>
      <c r="D411" s="369">
        <f>'Функц. 2026-2028'!F207</f>
        <v>84</v>
      </c>
      <c r="E411" s="473">
        <f>'Функц. 2026-2028'!H207</f>
        <v>84</v>
      </c>
      <c r="F411" s="369">
        <f>'Функц. 2026-2028'!J207</f>
        <v>84</v>
      </c>
      <c r="G411" s="138"/>
    </row>
    <row r="412" spans="1:7" s="371" customFormat="1" x14ac:dyDescent="0.25">
      <c r="A412" s="314" t="s">
        <v>724</v>
      </c>
      <c r="B412" s="457" t="s">
        <v>725</v>
      </c>
      <c r="C412" s="507"/>
      <c r="D412" s="369">
        <f>D413</f>
        <v>19600</v>
      </c>
      <c r="E412" s="473">
        <f t="shared" ref="E412:F412" si="131">E413</f>
        <v>0</v>
      </c>
      <c r="F412" s="369">
        <f t="shared" si="131"/>
        <v>0</v>
      </c>
      <c r="G412" s="372"/>
    </row>
    <row r="413" spans="1:7" s="371" customFormat="1" x14ac:dyDescent="0.25">
      <c r="A413" s="314" t="s">
        <v>41</v>
      </c>
      <c r="B413" s="457" t="s">
        <v>725</v>
      </c>
      <c r="C413" s="507">
        <v>800</v>
      </c>
      <c r="D413" s="369">
        <f>D414</f>
        <v>19600</v>
      </c>
      <c r="E413" s="473">
        <f t="shared" ref="E413:F413" si="132">E414</f>
        <v>0</v>
      </c>
      <c r="F413" s="369">
        <f t="shared" si="132"/>
        <v>0</v>
      </c>
      <c r="G413" s="372"/>
    </row>
    <row r="414" spans="1:7" s="371" customFormat="1" ht="31.5" x14ac:dyDescent="0.25">
      <c r="A414" s="314" t="s">
        <v>118</v>
      </c>
      <c r="B414" s="457" t="s">
        <v>725</v>
      </c>
      <c r="C414" s="507">
        <v>810</v>
      </c>
      <c r="D414" s="369">
        <f>'Функц. 2026-2028'!F415</f>
        <v>19600</v>
      </c>
      <c r="E414" s="473">
        <f>'Функц. 2026-2028'!H414</f>
        <v>0</v>
      </c>
      <c r="F414" s="369">
        <f>'Функц. 2026-2028'!J414</f>
        <v>0</v>
      </c>
      <c r="G414" s="372"/>
    </row>
    <row r="415" spans="1:7" x14ac:dyDescent="0.25">
      <c r="A415" s="228" t="s">
        <v>216</v>
      </c>
      <c r="B415" s="232" t="s">
        <v>217</v>
      </c>
      <c r="C415" s="253"/>
      <c r="D415" s="369">
        <f t="shared" ref="D415:F416" si="133">D416</f>
        <v>211</v>
      </c>
      <c r="E415" s="473">
        <f t="shared" si="133"/>
        <v>211</v>
      </c>
      <c r="F415" s="369">
        <f t="shared" si="133"/>
        <v>211</v>
      </c>
      <c r="G415" s="138"/>
    </row>
    <row r="416" spans="1:7" x14ac:dyDescent="0.25">
      <c r="A416" s="225" t="s">
        <v>41</v>
      </c>
      <c r="B416" s="232" t="s">
        <v>217</v>
      </c>
      <c r="C416" s="253">
        <v>800</v>
      </c>
      <c r="D416" s="369">
        <f t="shared" si="133"/>
        <v>211</v>
      </c>
      <c r="E416" s="473">
        <f t="shared" si="133"/>
        <v>211</v>
      </c>
      <c r="F416" s="369">
        <f t="shared" si="133"/>
        <v>211</v>
      </c>
      <c r="G416" s="138"/>
    </row>
    <row r="417" spans="1:7" x14ac:dyDescent="0.25">
      <c r="A417" s="225" t="s">
        <v>55</v>
      </c>
      <c r="B417" s="232" t="s">
        <v>217</v>
      </c>
      <c r="C417" s="253">
        <v>850</v>
      </c>
      <c r="D417" s="369">
        <f>'Функц. 2026-2028'!F142</f>
        <v>211</v>
      </c>
      <c r="E417" s="473">
        <f>'Функц. 2026-2028'!H142</f>
        <v>211</v>
      </c>
      <c r="F417" s="369">
        <f>'Функц. 2026-2028'!J142</f>
        <v>211</v>
      </c>
      <c r="G417" s="138"/>
    </row>
    <row r="418" spans="1:7" s="153" customFormat="1" ht="31.5" x14ac:dyDescent="0.25">
      <c r="A418" s="213" t="s">
        <v>526</v>
      </c>
      <c r="B418" s="232" t="s">
        <v>525</v>
      </c>
      <c r="C418" s="253"/>
      <c r="D418" s="369">
        <f>D419+D421</f>
        <v>15959.4</v>
      </c>
      <c r="E418" s="473">
        <f>E419+E421</f>
        <v>15010.3</v>
      </c>
      <c r="F418" s="369">
        <f>F419+F421</f>
        <v>15048.2</v>
      </c>
      <c r="G418" s="138"/>
    </row>
    <row r="419" spans="1:7" s="153" customFormat="1" ht="47.25" x14ac:dyDescent="0.25">
      <c r="A419" s="376" t="s">
        <v>40</v>
      </c>
      <c r="B419" s="232" t="s">
        <v>525</v>
      </c>
      <c r="C419" s="508" t="s">
        <v>124</v>
      </c>
      <c r="D419" s="369">
        <f>D420</f>
        <v>15006.4</v>
      </c>
      <c r="E419" s="473">
        <f>E420</f>
        <v>14023</v>
      </c>
      <c r="F419" s="369">
        <f>F420</f>
        <v>14023</v>
      </c>
      <c r="G419" s="138"/>
    </row>
    <row r="420" spans="1:7" s="153" customFormat="1" x14ac:dyDescent="0.25">
      <c r="A420" s="376" t="s">
        <v>66</v>
      </c>
      <c r="B420" s="232" t="s">
        <v>525</v>
      </c>
      <c r="C420" s="508" t="s">
        <v>125</v>
      </c>
      <c r="D420" s="369">
        <f>'Функц. 2026-2028'!F145</f>
        <v>15006.4</v>
      </c>
      <c r="E420" s="473">
        <f>'Функц. 2026-2028'!H145</f>
        <v>14023</v>
      </c>
      <c r="F420" s="369">
        <f>'Функц. 2026-2028'!J145</f>
        <v>14023</v>
      </c>
      <c r="G420" s="138"/>
    </row>
    <row r="421" spans="1:7" s="153" customFormat="1" x14ac:dyDescent="0.25">
      <c r="A421" s="376" t="s">
        <v>117</v>
      </c>
      <c r="B421" s="232" t="s">
        <v>525</v>
      </c>
      <c r="C421" s="508" t="s">
        <v>36</v>
      </c>
      <c r="D421" s="369">
        <f>D422</f>
        <v>953</v>
      </c>
      <c r="E421" s="473">
        <f>E422</f>
        <v>987.3</v>
      </c>
      <c r="F421" s="369">
        <f>F422</f>
        <v>1025.2</v>
      </c>
      <c r="G421" s="138"/>
    </row>
    <row r="422" spans="1:7" s="153" customFormat="1" x14ac:dyDescent="0.25">
      <c r="A422" s="376" t="s">
        <v>50</v>
      </c>
      <c r="B422" s="232" t="s">
        <v>525</v>
      </c>
      <c r="C422" s="508" t="s">
        <v>63</v>
      </c>
      <c r="D422" s="369">
        <f>'Функц. 2026-2028'!F147</f>
        <v>953</v>
      </c>
      <c r="E422" s="473">
        <f>'Функц. 2026-2028'!H147</f>
        <v>987.3</v>
      </c>
      <c r="F422" s="369">
        <f>'Функц. 2026-2028'!J147</f>
        <v>1025.2</v>
      </c>
      <c r="G422" s="138"/>
    </row>
    <row r="423" spans="1:7" s="371" customFormat="1" ht="47.25" x14ac:dyDescent="0.25">
      <c r="A423" s="314" t="s">
        <v>713</v>
      </c>
      <c r="B423" s="547" t="s">
        <v>714</v>
      </c>
      <c r="C423" s="519"/>
      <c r="D423" s="369">
        <f>D424</f>
        <v>19939</v>
      </c>
      <c r="E423" s="473">
        <f t="shared" ref="E423:F424" si="134">E424</f>
        <v>0</v>
      </c>
      <c r="F423" s="369">
        <f t="shared" si="134"/>
        <v>0</v>
      </c>
      <c r="G423" s="372"/>
    </row>
    <row r="424" spans="1:7" s="371" customFormat="1" x14ac:dyDescent="0.25">
      <c r="A424" s="314" t="s">
        <v>117</v>
      </c>
      <c r="B424" s="547" t="s">
        <v>714</v>
      </c>
      <c r="C424" s="519" t="s">
        <v>36</v>
      </c>
      <c r="D424" s="369">
        <f>D425</f>
        <v>19939</v>
      </c>
      <c r="E424" s="473">
        <f t="shared" si="134"/>
        <v>0</v>
      </c>
      <c r="F424" s="369">
        <f t="shared" si="134"/>
        <v>0</v>
      </c>
      <c r="G424" s="372"/>
    </row>
    <row r="425" spans="1:7" s="371" customFormat="1" x14ac:dyDescent="0.25">
      <c r="A425" s="314" t="s">
        <v>50</v>
      </c>
      <c r="B425" s="547" t="s">
        <v>714</v>
      </c>
      <c r="C425" s="519" t="s">
        <v>63</v>
      </c>
      <c r="D425" s="369">
        <f>'Функц. 2026-2028'!F150</f>
        <v>19939</v>
      </c>
      <c r="E425" s="473">
        <f>'Функц. 2026-2028'!H150</f>
        <v>0</v>
      </c>
      <c r="F425" s="369">
        <f>'Функц. 2026-2028'!J150</f>
        <v>0</v>
      </c>
      <c r="G425" s="372"/>
    </row>
    <row r="426" spans="1:7" ht="31.5" x14ac:dyDescent="0.25">
      <c r="A426" s="228" t="s">
        <v>210</v>
      </c>
      <c r="B426" s="232" t="s">
        <v>211</v>
      </c>
      <c r="C426" s="472"/>
      <c r="D426" s="369">
        <f>D427+D429</f>
        <v>52640</v>
      </c>
      <c r="E426" s="473">
        <f t="shared" ref="E426:F426" si="135">E427+E429</f>
        <v>44640</v>
      </c>
      <c r="F426" s="369">
        <f t="shared" si="135"/>
        <v>44640</v>
      </c>
      <c r="G426" s="138"/>
    </row>
    <row r="427" spans="1:7" ht="47.25" x14ac:dyDescent="0.25">
      <c r="A427" s="376" t="s">
        <v>40</v>
      </c>
      <c r="B427" s="232" t="s">
        <v>211</v>
      </c>
      <c r="C427" s="508" t="s">
        <v>124</v>
      </c>
      <c r="D427" s="369">
        <f t="shared" ref="D427:F427" si="136">D428</f>
        <v>42369.5</v>
      </c>
      <c r="E427" s="473">
        <f t="shared" si="136"/>
        <v>41996.1</v>
      </c>
      <c r="F427" s="369">
        <f t="shared" si="136"/>
        <v>41996.1</v>
      </c>
      <c r="G427" s="138"/>
    </row>
    <row r="428" spans="1:7" x14ac:dyDescent="0.25">
      <c r="A428" s="376" t="s">
        <v>66</v>
      </c>
      <c r="B428" s="232" t="s">
        <v>211</v>
      </c>
      <c r="C428" s="508" t="s">
        <v>125</v>
      </c>
      <c r="D428" s="369">
        <f>'Функц. 2026-2028'!F153</f>
        <v>42369.5</v>
      </c>
      <c r="E428" s="473">
        <f>'Функц. 2026-2028'!H153</f>
        <v>41996.1</v>
      </c>
      <c r="F428" s="369">
        <f>'Функц. 2026-2028'!J153</f>
        <v>41996.1</v>
      </c>
      <c r="G428" s="138"/>
    </row>
    <row r="429" spans="1:7" s="371" customFormat="1" x14ac:dyDescent="0.25">
      <c r="A429" s="376" t="s">
        <v>117</v>
      </c>
      <c r="B429" s="232" t="s">
        <v>211</v>
      </c>
      <c r="C429" s="508" t="s">
        <v>36</v>
      </c>
      <c r="D429" s="369">
        <f>D430</f>
        <v>10270.5</v>
      </c>
      <c r="E429" s="473">
        <f t="shared" ref="E429:F429" si="137">E430</f>
        <v>2643.9</v>
      </c>
      <c r="F429" s="369">
        <f t="shared" si="137"/>
        <v>2643.9</v>
      </c>
      <c r="G429" s="372"/>
    </row>
    <row r="430" spans="1:7" s="371" customFormat="1" x14ac:dyDescent="0.25">
      <c r="A430" s="376" t="s">
        <v>50</v>
      </c>
      <c r="B430" s="232" t="s">
        <v>211</v>
      </c>
      <c r="C430" s="508" t="s">
        <v>63</v>
      </c>
      <c r="D430" s="369">
        <f>'Функц. 2026-2028'!F155</f>
        <v>10270.5</v>
      </c>
      <c r="E430" s="473">
        <f>'Функц. 2026-2028'!H155</f>
        <v>2643.9</v>
      </c>
      <c r="F430" s="369">
        <f>'Функц. 2026-2028'!J155</f>
        <v>2643.9</v>
      </c>
      <c r="G430" s="372"/>
    </row>
    <row r="431" spans="1:7" ht="31.5" x14ac:dyDescent="0.25">
      <c r="A431" s="228" t="s">
        <v>196</v>
      </c>
      <c r="B431" s="232" t="s">
        <v>197</v>
      </c>
      <c r="C431" s="253"/>
      <c r="D431" s="369">
        <f>D432+D442+D437</f>
        <v>125162.9</v>
      </c>
      <c r="E431" s="473">
        <f>E432+E442+E437</f>
        <v>114168.2</v>
      </c>
      <c r="F431" s="369">
        <f>F432+F442+F437</f>
        <v>89522.700000000012</v>
      </c>
      <c r="G431" s="138"/>
    </row>
    <row r="432" spans="1:7" ht="47.25" x14ac:dyDescent="0.25">
      <c r="A432" s="225" t="s">
        <v>212</v>
      </c>
      <c r="B432" s="232" t="s">
        <v>213</v>
      </c>
      <c r="C432" s="508"/>
      <c r="D432" s="369">
        <f>D433+D435</f>
        <v>69658.399999999994</v>
      </c>
      <c r="E432" s="473">
        <f>E433+E435</f>
        <v>64879.5</v>
      </c>
      <c r="F432" s="369">
        <f>F433+F435</f>
        <v>40208.300000000003</v>
      </c>
      <c r="G432" s="138"/>
    </row>
    <row r="433" spans="1:7" ht="47.25" x14ac:dyDescent="0.25">
      <c r="A433" s="225" t="s">
        <v>40</v>
      </c>
      <c r="B433" s="232" t="s">
        <v>213</v>
      </c>
      <c r="C433" s="508" t="s">
        <v>124</v>
      </c>
      <c r="D433" s="369">
        <f>D434</f>
        <v>68952.899999999994</v>
      </c>
      <c r="E433" s="473">
        <f>E434</f>
        <v>64147.8</v>
      </c>
      <c r="F433" s="369">
        <f>F434</f>
        <v>39447.800000000003</v>
      </c>
      <c r="G433" s="138"/>
    </row>
    <row r="434" spans="1:7" x14ac:dyDescent="0.25">
      <c r="A434" s="225" t="s">
        <v>66</v>
      </c>
      <c r="B434" s="232" t="s">
        <v>213</v>
      </c>
      <c r="C434" s="508" t="s">
        <v>125</v>
      </c>
      <c r="D434" s="369">
        <f>'Функц. 2026-2028'!F159</f>
        <v>68952.899999999994</v>
      </c>
      <c r="E434" s="473">
        <f>'Функц. 2026-2028'!H159</f>
        <v>64147.8</v>
      </c>
      <c r="F434" s="369">
        <f>'Функц. 2026-2028'!J159</f>
        <v>39447.800000000003</v>
      </c>
      <c r="G434" s="138"/>
    </row>
    <row r="435" spans="1:7" x14ac:dyDescent="0.25">
      <c r="A435" s="225" t="s">
        <v>117</v>
      </c>
      <c r="B435" s="232" t="s">
        <v>213</v>
      </c>
      <c r="C435" s="508" t="s">
        <v>36</v>
      </c>
      <c r="D435" s="369">
        <f>D436</f>
        <v>705.5</v>
      </c>
      <c r="E435" s="473">
        <f>E436</f>
        <v>731.7</v>
      </c>
      <c r="F435" s="369">
        <f>F436</f>
        <v>760.5</v>
      </c>
      <c r="G435" s="138"/>
    </row>
    <row r="436" spans="1:7" x14ac:dyDescent="0.25">
      <c r="A436" s="225" t="s">
        <v>50</v>
      </c>
      <c r="B436" s="232" t="s">
        <v>213</v>
      </c>
      <c r="C436" s="508" t="s">
        <v>63</v>
      </c>
      <c r="D436" s="369">
        <f>'Функц. 2026-2028'!F161</f>
        <v>705.5</v>
      </c>
      <c r="E436" s="530">
        <f>'Функц. 2026-2028'!H161</f>
        <v>731.7</v>
      </c>
      <c r="F436" s="28">
        <f>'Функц. 2026-2028'!J161</f>
        <v>760.5</v>
      </c>
      <c r="G436" s="138"/>
    </row>
    <row r="437" spans="1:7" s="153" customFormat="1" ht="47.25" x14ac:dyDescent="0.25">
      <c r="A437" s="225" t="s">
        <v>370</v>
      </c>
      <c r="B437" s="232" t="s">
        <v>371</v>
      </c>
      <c r="C437" s="508"/>
      <c r="D437" s="369">
        <f>D438+D440</f>
        <v>19019.300000000003</v>
      </c>
      <c r="E437" s="473">
        <f>E438+E440</f>
        <v>12468.8</v>
      </c>
      <c r="F437" s="369">
        <f>F438+F440</f>
        <v>12494.5</v>
      </c>
      <c r="G437" s="138"/>
    </row>
    <row r="438" spans="1:7" s="153" customFormat="1" ht="47.25" x14ac:dyDescent="0.25">
      <c r="A438" s="225" t="s">
        <v>40</v>
      </c>
      <c r="B438" s="232" t="s">
        <v>371</v>
      </c>
      <c r="C438" s="508" t="s">
        <v>124</v>
      </c>
      <c r="D438" s="369">
        <f>D439</f>
        <v>18358.400000000001</v>
      </c>
      <c r="E438" s="473">
        <f>E439</f>
        <v>11786.5</v>
      </c>
      <c r="F438" s="369">
        <f>F439</f>
        <v>11786.5</v>
      </c>
      <c r="G438" s="138"/>
    </row>
    <row r="439" spans="1:7" s="153" customFormat="1" x14ac:dyDescent="0.25">
      <c r="A439" s="225" t="s">
        <v>66</v>
      </c>
      <c r="B439" s="232" t="s">
        <v>371</v>
      </c>
      <c r="C439" s="508" t="s">
        <v>125</v>
      </c>
      <c r="D439" s="369">
        <f>'Функц. 2026-2028'!F164</f>
        <v>18358.400000000001</v>
      </c>
      <c r="E439" s="473">
        <f>'Функц. 2026-2028'!H164</f>
        <v>11786.5</v>
      </c>
      <c r="F439" s="369">
        <f>'Функц. 2026-2028'!J164</f>
        <v>11786.5</v>
      </c>
      <c r="G439" s="138"/>
    </row>
    <row r="440" spans="1:7" s="153" customFormat="1" x14ac:dyDescent="0.25">
      <c r="A440" s="225" t="s">
        <v>117</v>
      </c>
      <c r="B440" s="232" t="s">
        <v>371</v>
      </c>
      <c r="C440" s="508" t="s">
        <v>36</v>
      </c>
      <c r="D440" s="369">
        <f>D441</f>
        <v>660.9</v>
      </c>
      <c r="E440" s="473">
        <f>E441</f>
        <v>682.3</v>
      </c>
      <c r="F440" s="369">
        <f>F441</f>
        <v>708</v>
      </c>
      <c r="G440" s="138"/>
    </row>
    <row r="441" spans="1:7" s="153" customFormat="1" x14ac:dyDescent="0.25">
      <c r="A441" s="225" t="s">
        <v>50</v>
      </c>
      <c r="B441" s="232" t="s">
        <v>371</v>
      </c>
      <c r="C441" s="508" t="s">
        <v>63</v>
      </c>
      <c r="D441" s="369">
        <f>'Функц. 2026-2028'!F166</f>
        <v>660.9</v>
      </c>
      <c r="E441" s="473">
        <f>'Функц. 2026-2028'!H166</f>
        <v>682.3</v>
      </c>
      <c r="F441" s="369">
        <f>'Функц. 2026-2028'!J166</f>
        <v>708</v>
      </c>
      <c r="G441" s="138"/>
    </row>
    <row r="442" spans="1:7" ht="47.25" x14ac:dyDescent="0.25">
      <c r="A442" s="213" t="s">
        <v>355</v>
      </c>
      <c r="B442" s="232" t="s">
        <v>307</v>
      </c>
      <c r="C442" s="521"/>
      <c r="D442" s="369">
        <f t="shared" ref="D442:F443" si="138">D443</f>
        <v>36485.199999999997</v>
      </c>
      <c r="E442" s="473">
        <f t="shared" si="138"/>
        <v>36819.9</v>
      </c>
      <c r="F442" s="369">
        <f t="shared" si="138"/>
        <v>36819.9</v>
      </c>
      <c r="G442" s="138"/>
    </row>
    <row r="443" spans="1:7" ht="31.5" x14ac:dyDescent="0.25">
      <c r="A443" s="280" t="s">
        <v>58</v>
      </c>
      <c r="B443" s="232" t="s">
        <v>307</v>
      </c>
      <c r="C443" s="521">
        <v>600</v>
      </c>
      <c r="D443" s="369">
        <f t="shared" si="138"/>
        <v>36485.199999999997</v>
      </c>
      <c r="E443" s="473">
        <f t="shared" si="138"/>
        <v>36819.9</v>
      </c>
      <c r="F443" s="369">
        <f t="shared" si="138"/>
        <v>36819.9</v>
      </c>
      <c r="G443" s="138"/>
    </row>
    <row r="444" spans="1:7" x14ac:dyDescent="0.25">
      <c r="A444" s="280" t="s">
        <v>59</v>
      </c>
      <c r="B444" s="232" t="s">
        <v>307</v>
      </c>
      <c r="C444" s="521">
        <v>610</v>
      </c>
      <c r="D444" s="369">
        <f>'Функц. 2026-2028'!F284</f>
        <v>36485.199999999997</v>
      </c>
      <c r="E444" s="473">
        <f>'Функц. 2026-2028'!H284</f>
        <v>36819.9</v>
      </c>
      <c r="F444" s="369">
        <f>'Функц. 2026-2028'!J284</f>
        <v>36819.9</v>
      </c>
      <c r="G444" s="138"/>
    </row>
    <row r="445" spans="1:7" s="153" customFormat="1" ht="31.5" x14ac:dyDescent="0.25">
      <c r="A445" s="280" t="s">
        <v>511</v>
      </c>
      <c r="B445" s="232" t="s">
        <v>512</v>
      </c>
      <c r="C445" s="521"/>
      <c r="D445" s="369">
        <f t="shared" ref="D445:F447" si="139">D446</f>
        <v>1464.5</v>
      </c>
      <c r="E445" s="473">
        <f t="shared" si="139"/>
        <v>1016</v>
      </c>
      <c r="F445" s="369">
        <f t="shared" si="139"/>
        <v>983.4</v>
      </c>
      <c r="G445" s="138"/>
    </row>
    <row r="446" spans="1:7" s="153" customFormat="1" ht="78.75" x14ac:dyDescent="0.25">
      <c r="A446" s="280" t="s">
        <v>390</v>
      </c>
      <c r="B446" s="232" t="s">
        <v>513</v>
      </c>
      <c r="C446" s="521"/>
      <c r="D446" s="369">
        <f t="shared" si="139"/>
        <v>1464.5</v>
      </c>
      <c r="E446" s="473">
        <f t="shared" si="139"/>
        <v>1016</v>
      </c>
      <c r="F446" s="369">
        <f t="shared" si="139"/>
        <v>983.4</v>
      </c>
      <c r="G446" s="138"/>
    </row>
    <row r="447" spans="1:7" s="153" customFormat="1" ht="31.5" x14ac:dyDescent="0.25">
      <c r="A447" s="376" t="s">
        <v>58</v>
      </c>
      <c r="B447" s="142" t="s">
        <v>513</v>
      </c>
      <c r="C447" s="253">
        <v>600</v>
      </c>
      <c r="D447" s="369">
        <f t="shared" si="139"/>
        <v>1464.5</v>
      </c>
      <c r="E447" s="473">
        <f t="shared" si="139"/>
        <v>1016</v>
      </c>
      <c r="F447" s="369">
        <f t="shared" si="139"/>
        <v>983.4</v>
      </c>
      <c r="G447" s="138"/>
    </row>
    <row r="448" spans="1:7" s="153" customFormat="1" x14ac:dyDescent="0.25">
      <c r="A448" s="376" t="s">
        <v>59</v>
      </c>
      <c r="B448" s="142" t="s">
        <v>513</v>
      </c>
      <c r="C448" s="253">
        <v>610</v>
      </c>
      <c r="D448" s="369">
        <f>'Функц. 2026-2028'!F62+'Функц. 2026-2028'!F86+'Функц. 2026-2028'!F508+'Функц. 2026-2028'!F170+'Функц. 2026-2028'!F434+'Функц. 2026-2028'!F288+'Функц. 2026-2028'!F748</f>
        <v>1464.5</v>
      </c>
      <c r="E448" s="473">
        <f>'Функц. 2026-2028'!H62+'Функц. 2026-2028'!H508+'Функц. 2026-2028'!H170+'Функц. 2026-2028'!H86+'Функц. 2026-2028'!H434+'ведом. 2026-2028'!AE206+'ведом. 2026-2028'!AE408</f>
        <v>1016</v>
      </c>
      <c r="F448" s="369">
        <f>'Функц. 2026-2028'!J62+'Функц. 2026-2028'!J508+'Функц. 2026-2028'!J170+'Функц. 2026-2028'!J86+'Функц. 2026-2028'!J434+'ведом. 2026-2028'!AF206+'ведом. 2026-2028'!AF408</f>
        <v>983.4</v>
      </c>
      <c r="G448" s="138"/>
    </row>
    <row r="449" spans="1:7" ht="31.5" x14ac:dyDescent="0.25">
      <c r="A449" s="283" t="s">
        <v>290</v>
      </c>
      <c r="B449" s="458" t="s">
        <v>129</v>
      </c>
      <c r="C449" s="514"/>
      <c r="D449" s="370">
        <f>D450+D459+D473+D468</f>
        <v>17699.400000000001</v>
      </c>
      <c r="E449" s="499">
        <f t="shared" ref="E449:F449" si="140">E450+E459+E473+E468</f>
        <v>16950.099999999999</v>
      </c>
      <c r="F449" s="370">
        <f t="shared" si="140"/>
        <v>19187.7</v>
      </c>
      <c r="G449" s="138"/>
    </row>
    <row r="450" spans="1:7" ht="48.75" customHeight="1" x14ac:dyDescent="0.25">
      <c r="A450" s="223" t="s">
        <v>764</v>
      </c>
      <c r="B450" s="142" t="s">
        <v>291</v>
      </c>
      <c r="C450" s="253"/>
      <c r="D450" s="369">
        <f>D451+D455</f>
        <v>7676.1</v>
      </c>
      <c r="E450" s="473">
        <f>E451+E455</f>
        <v>7037.8</v>
      </c>
      <c r="F450" s="369">
        <f>F451+F455</f>
        <v>7291.1</v>
      </c>
      <c r="G450" s="138"/>
    </row>
    <row r="451" spans="1:7" ht="31.5" x14ac:dyDescent="0.25">
      <c r="A451" s="224" t="s">
        <v>292</v>
      </c>
      <c r="B451" s="142" t="s">
        <v>293</v>
      </c>
      <c r="C451" s="253"/>
      <c r="D451" s="369">
        <f t="shared" ref="D451:F453" si="141">D452</f>
        <v>6866.1</v>
      </c>
      <c r="E451" s="473">
        <f t="shared" si="141"/>
        <v>7037.8</v>
      </c>
      <c r="F451" s="369">
        <f t="shared" si="141"/>
        <v>7291.1</v>
      </c>
      <c r="G451" s="138"/>
    </row>
    <row r="452" spans="1:7" ht="94.5" x14ac:dyDescent="0.25">
      <c r="A452" s="230" t="s">
        <v>620</v>
      </c>
      <c r="B452" s="232" t="s">
        <v>294</v>
      </c>
      <c r="C452" s="253"/>
      <c r="D452" s="369">
        <f t="shared" si="141"/>
        <v>6866.1</v>
      </c>
      <c r="E452" s="473">
        <f t="shared" si="141"/>
        <v>7037.8</v>
      </c>
      <c r="F452" s="369">
        <f t="shared" si="141"/>
        <v>7291.1</v>
      </c>
      <c r="G452" s="138"/>
    </row>
    <row r="453" spans="1:7" x14ac:dyDescent="0.25">
      <c r="A453" s="225" t="s">
        <v>117</v>
      </c>
      <c r="B453" s="232" t="s">
        <v>294</v>
      </c>
      <c r="C453" s="253">
        <v>200</v>
      </c>
      <c r="D453" s="369">
        <f t="shared" si="141"/>
        <v>6866.1</v>
      </c>
      <c r="E453" s="473">
        <f t="shared" si="141"/>
        <v>7037.8</v>
      </c>
      <c r="F453" s="369">
        <f t="shared" si="141"/>
        <v>7291.1</v>
      </c>
      <c r="G453" s="138"/>
    </row>
    <row r="454" spans="1:7" x14ac:dyDescent="0.25">
      <c r="A454" s="225" t="s">
        <v>50</v>
      </c>
      <c r="B454" s="232" t="s">
        <v>294</v>
      </c>
      <c r="C454" s="253">
        <v>240</v>
      </c>
      <c r="D454" s="369">
        <f>'Функц. 2026-2028'!F68</f>
        <v>6866.1</v>
      </c>
      <c r="E454" s="473">
        <f>'Функц. 2026-2028'!H68</f>
        <v>7037.8</v>
      </c>
      <c r="F454" s="369">
        <f>'Функц. 2026-2028'!J65</f>
        <v>7291.1</v>
      </c>
      <c r="G454" s="138"/>
    </row>
    <row r="455" spans="1:7" ht="31.5" x14ac:dyDescent="0.25">
      <c r="A455" s="230" t="s">
        <v>295</v>
      </c>
      <c r="B455" s="142" t="s">
        <v>296</v>
      </c>
      <c r="C455" s="253"/>
      <c r="D455" s="369">
        <f t="shared" ref="D455:F457" si="142">D456</f>
        <v>810</v>
      </c>
      <c r="E455" s="473">
        <f t="shared" si="142"/>
        <v>0</v>
      </c>
      <c r="F455" s="369">
        <f t="shared" si="142"/>
        <v>0</v>
      </c>
      <c r="G455" s="138"/>
    </row>
    <row r="456" spans="1:7" ht="47.25" x14ac:dyDescent="0.25">
      <c r="A456" s="224" t="s">
        <v>338</v>
      </c>
      <c r="B456" s="142" t="s">
        <v>297</v>
      </c>
      <c r="C456" s="253"/>
      <c r="D456" s="369">
        <f t="shared" si="142"/>
        <v>810</v>
      </c>
      <c r="E456" s="473">
        <f t="shared" si="142"/>
        <v>0</v>
      </c>
      <c r="F456" s="369">
        <f t="shared" si="142"/>
        <v>0</v>
      </c>
      <c r="G456" s="138"/>
    </row>
    <row r="457" spans="1:7" x14ac:dyDescent="0.25">
      <c r="A457" s="225" t="s">
        <v>117</v>
      </c>
      <c r="B457" s="142" t="s">
        <v>297</v>
      </c>
      <c r="C457" s="253">
        <v>200</v>
      </c>
      <c r="D457" s="369">
        <f t="shared" si="142"/>
        <v>810</v>
      </c>
      <c r="E457" s="473">
        <f t="shared" si="142"/>
        <v>0</v>
      </c>
      <c r="F457" s="369">
        <f t="shared" si="142"/>
        <v>0</v>
      </c>
      <c r="G457" s="138"/>
    </row>
    <row r="458" spans="1:7" x14ac:dyDescent="0.25">
      <c r="A458" s="225" t="s">
        <v>50</v>
      </c>
      <c r="B458" s="142" t="s">
        <v>297</v>
      </c>
      <c r="C458" s="253">
        <v>240</v>
      </c>
      <c r="D458" s="369">
        <f>'Функц. 2026-2028'!F440</f>
        <v>810</v>
      </c>
      <c r="E458" s="473">
        <f>'Функц. 2026-2028'!H440</f>
        <v>0</v>
      </c>
      <c r="F458" s="369">
        <f>'Функц. 2026-2028'!J440</f>
        <v>0</v>
      </c>
      <c r="G458" s="138"/>
    </row>
    <row r="459" spans="1:7" x14ac:dyDescent="0.25">
      <c r="A459" s="223" t="s">
        <v>298</v>
      </c>
      <c r="B459" s="142" t="s">
        <v>299</v>
      </c>
      <c r="C459" s="253"/>
      <c r="D459" s="369">
        <f>D460+D464</f>
        <v>2578.5</v>
      </c>
      <c r="E459" s="473">
        <f>E460+E464</f>
        <v>2668.2</v>
      </c>
      <c r="F459" s="369">
        <f>F460+F464</f>
        <v>2773.5</v>
      </c>
      <c r="G459" s="138"/>
    </row>
    <row r="460" spans="1:7" x14ac:dyDescent="0.25">
      <c r="A460" s="224" t="s">
        <v>492</v>
      </c>
      <c r="B460" s="142" t="s">
        <v>300</v>
      </c>
      <c r="C460" s="253"/>
      <c r="D460" s="369">
        <f t="shared" ref="D460:F462" si="143">D461</f>
        <v>1328.5</v>
      </c>
      <c r="E460" s="473">
        <f t="shared" si="143"/>
        <v>1378.2</v>
      </c>
      <c r="F460" s="369">
        <f t="shared" si="143"/>
        <v>1448.5</v>
      </c>
      <c r="G460" s="138"/>
    </row>
    <row r="461" spans="1:7" ht="31.5" x14ac:dyDescent="0.25">
      <c r="A461" s="230" t="s">
        <v>679</v>
      </c>
      <c r="B461" s="142" t="s">
        <v>301</v>
      </c>
      <c r="C461" s="253"/>
      <c r="D461" s="369">
        <f>D462</f>
        <v>1328.5</v>
      </c>
      <c r="E461" s="473">
        <f t="shared" si="143"/>
        <v>1378.2</v>
      </c>
      <c r="F461" s="369">
        <f t="shared" si="143"/>
        <v>1448.5</v>
      </c>
      <c r="G461" s="138"/>
    </row>
    <row r="462" spans="1:7" x14ac:dyDescent="0.25">
      <c r="A462" s="225" t="s">
        <v>117</v>
      </c>
      <c r="B462" s="142" t="s">
        <v>301</v>
      </c>
      <c r="C462" s="253">
        <v>200</v>
      </c>
      <c r="D462" s="369">
        <f t="shared" si="143"/>
        <v>1328.5</v>
      </c>
      <c r="E462" s="473">
        <f t="shared" si="143"/>
        <v>1378.2</v>
      </c>
      <c r="F462" s="369">
        <f t="shared" si="143"/>
        <v>1448.5</v>
      </c>
      <c r="G462" s="138"/>
    </row>
    <row r="463" spans="1:7" x14ac:dyDescent="0.25">
      <c r="A463" s="225" t="s">
        <v>50</v>
      </c>
      <c r="B463" s="142" t="s">
        <v>301</v>
      </c>
      <c r="C463" s="253">
        <v>240</v>
      </c>
      <c r="D463" s="369">
        <f>'Функц. 2026-2028'!F656</f>
        <v>1328.5</v>
      </c>
      <c r="E463" s="473">
        <f>'Функц. 2026-2028'!H656</f>
        <v>1378.2</v>
      </c>
      <c r="F463" s="369">
        <f>'Функц. 2026-2028'!J656</f>
        <v>1448.5</v>
      </c>
      <c r="G463" s="138"/>
    </row>
    <row r="464" spans="1:7" s="150" customFormat="1" ht="63" x14ac:dyDescent="0.25">
      <c r="A464" s="275" t="s">
        <v>546</v>
      </c>
      <c r="B464" s="252" t="s">
        <v>547</v>
      </c>
      <c r="C464" s="253"/>
      <c r="D464" s="369">
        <f t="shared" ref="D464:F466" si="144">D465</f>
        <v>1250</v>
      </c>
      <c r="E464" s="473">
        <f t="shared" si="144"/>
        <v>1290</v>
      </c>
      <c r="F464" s="369">
        <f t="shared" si="144"/>
        <v>1325</v>
      </c>
      <c r="G464" s="138"/>
    </row>
    <row r="465" spans="1:7" s="150" customFormat="1" ht="31.5" x14ac:dyDescent="0.25">
      <c r="A465" s="275" t="s">
        <v>680</v>
      </c>
      <c r="B465" s="252" t="s">
        <v>548</v>
      </c>
      <c r="C465" s="253"/>
      <c r="D465" s="369">
        <f t="shared" si="144"/>
        <v>1250</v>
      </c>
      <c r="E465" s="473">
        <f t="shared" si="144"/>
        <v>1290</v>
      </c>
      <c r="F465" s="369">
        <f t="shared" si="144"/>
        <v>1325</v>
      </c>
      <c r="G465" s="138"/>
    </row>
    <row r="466" spans="1:7" ht="31.5" x14ac:dyDescent="0.25">
      <c r="A466" s="280" t="s">
        <v>58</v>
      </c>
      <c r="B466" s="252" t="s">
        <v>548</v>
      </c>
      <c r="C466" s="253">
        <v>600</v>
      </c>
      <c r="D466" s="369">
        <f t="shared" si="144"/>
        <v>1250</v>
      </c>
      <c r="E466" s="473">
        <f t="shared" si="144"/>
        <v>1290</v>
      </c>
      <c r="F466" s="369">
        <f t="shared" si="144"/>
        <v>1325</v>
      </c>
      <c r="G466" s="138"/>
    </row>
    <row r="467" spans="1:7" x14ac:dyDescent="0.25">
      <c r="A467" s="280" t="s">
        <v>59</v>
      </c>
      <c r="B467" s="252" t="s">
        <v>548</v>
      </c>
      <c r="C467" s="253">
        <v>610</v>
      </c>
      <c r="D467" s="369">
        <f>'Функц. 2026-2028'!F660</f>
        <v>1250</v>
      </c>
      <c r="E467" s="473">
        <f>'Функц. 2026-2028'!H660</f>
        <v>1290</v>
      </c>
      <c r="F467" s="369">
        <f>'Функц. 2026-2028'!J660</f>
        <v>1325</v>
      </c>
      <c r="G467" s="138"/>
    </row>
    <row r="468" spans="1:7" s="371" customFormat="1" ht="31.5" x14ac:dyDescent="0.25">
      <c r="A468" s="314" t="s">
        <v>744</v>
      </c>
      <c r="B468" s="548" t="s">
        <v>745</v>
      </c>
      <c r="C468" s="507"/>
      <c r="D468" s="369">
        <f>D469</f>
        <v>120</v>
      </c>
      <c r="E468" s="473">
        <f t="shared" ref="E468:F471" si="145">E469</f>
        <v>125</v>
      </c>
      <c r="F468" s="369">
        <f t="shared" si="145"/>
        <v>130</v>
      </c>
      <c r="G468" s="372"/>
    </row>
    <row r="469" spans="1:7" s="371" customFormat="1" ht="31.5" x14ac:dyDescent="0.25">
      <c r="A469" s="314" t="s">
        <v>746</v>
      </c>
      <c r="B469" s="548" t="s">
        <v>747</v>
      </c>
      <c r="C469" s="507"/>
      <c r="D469" s="369">
        <f>D470</f>
        <v>120</v>
      </c>
      <c r="E469" s="473">
        <f t="shared" si="145"/>
        <v>125</v>
      </c>
      <c r="F469" s="369">
        <f t="shared" si="145"/>
        <v>130</v>
      </c>
      <c r="G469" s="372"/>
    </row>
    <row r="470" spans="1:7" s="371" customFormat="1" x14ac:dyDescent="0.25">
      <c r="A470" s="314" t="s">
        <v>748</v>
      </c>
      <c r="B470" s="548" t="s">
        <v>749</v>
      </c>
      <c r="C470" s="507"/>
      <c r="D470" s="369">
        <f>D471</f>
        <v>120</v>
      </c>
      <c r="E470" s="473">
        <f t="shared" si="145"/>
        <v>125</v>
      </c>
      <c r="F470" s="369">
        <f t="shared" si="145"/>
        <v>130</v>
      </c>
      <c r="G470" s="372"/>
    </row>
    <row r="471" spans="1:7" s="371" customFormat="1" x14ac:dyDescent="0.25">
      <c r="A471" s="225" t="s">
        <v>117</v>
      </c>
      <c r="B471" s="548" t="s">
        <v>749</v>
      </c>
      <c r="C471" s="507">
        <v>200</v>
      </c>
      <c r="D471" s="369">
        <f>D472</f>
        <v>120</v>
      </c>
      <c r="E471" s="473">
        <f t="shared" si="145"/>
        <v>125</v>
      </c>
      <c r="F471" s="369">
        <f t="shared" si="145"/>
        <v>130</v>
      </c>
      <c r="G471" s="372"/>
    </row>
    <row r="472" spans="1:7" s="371" customFormat="1" x14ac:dyDescent="0.25">
      <c r="A472" s="225" t="s">
        <v>50</v>
      </c>
      <c r="B472" s="548" t="s">
        <v>749</v>
      </c>
      <c r="C472" s="507">
        <v>240</v>
      </c>
      <c r="D472" s="369">
        <f>'Функц. 2026-2028'!F665</f>
        <v>120</v>
      </c>
      <c r="E472" s="473">
        <f>'Функц. 2026-2028'!H665</f>
        <v>125</v>
      </c>
      <c r="F472" s="369">
        <f>'Функц. 2026-2028'!J665</f>
        <v>130</v>
      </c>
      <c r="G472" s="372"/>
    </row>
    <row r="473" spans="1:7" s="153" customFormat="1" x14ac:dyDescent="0.25">
      <c r="A473" s="210" t="s">
        <v>46</v>
      </c>
      <c r="B473" s="142" t="s">
        <v>424</v>
      </c>
      <c r="C473" s="253"/>
      <c r="D473" s="369">
        <f>D474+D478</f>
        <v>7324.8</v>
      </c>
      <c r="E473" s="473">
        <f>E474+E478</f>
        <v>7119.0999999999995</v>
      </c>
      <c r="F473" s="369">
        <f>F474+F478</f>
        <v>8993.1</v>
      </c>
      <c r="G473" s="138"/>
    </row>
    <row r="474" spans="1:7" s="153" customFormat="1" x14ac:dyDescent="0.25">
      <c r="A474" s="230" t="s">
        <v>437</v>
      </c>
      <c r="B474" s="142" t="s">
        <v>425</v>
      </c>
      <c r="C474" s="253"/>
      <c r="D474" s="369">
        <f t="shared" ref="D474:F476" si="146">D475</f>
        <v>6392.5</v>
      </c>
      <c r="E474" s="473">
        <f t="shared" si="146"/>
        <v>7101.4</v>
      </c>
      <c r="F474" s="369">
        <f t="shared" si="146"/>
        <v>8972.1</v>
      </c>
      <c r="G474" s="138"/>
    </row>
    <row r="475" spans="1:7" ht="31.5" x14ac:dyDescent="0.25">
      <c r="A475" s="210" t="s">
        <v>436</v>
      </c>
      <c r="B475" s="142" t="s">
        <v>432</v>
      </c>
      <c r="C475" s="522"/>
      <c r="D475" s="369">
        <f t="shared" si="146"/>
        <v>6392.5</v>
      </c>
      <c r="E475" s="473">
        <f t="shared" si="146"/>
        <v>7101.4</v>
      </c>
      <c r="F475" s="369">
        <f t="shared" si="146"/>
        <v>8972.1</v>
      </c>
      <c r="G475" s="138"/>
    </row>
    <row r="476" spans="1:7" ht="47.25" x14ac:dyDescent="0.25">
      <c r="A476" s="225" t="s">
        <v>40</v>
      </c>
      <c r="B476" s="142" t="s">
        <v>432</v>
      </c>
      <c r="C476" s="253">
        <v>100</v>
      </c>
      <c r="D476" s="369">
        <f t="shared" si="146"/>
        <v>6392.5</v>
      </c>
      <c r="E476" s="473">
        <f t="shared" si="146"/>
        <v>7101.4</v>
      </c>
      <c r="F476" s="369">
        <f t="shared" si="146"/>
        <v>8972.1</v>
      </c>
      <c r="G476" s="138"/>
    </row>
    <row r="477" spans="1:7" x14ac:dyDescent="0.25">
      <c r="A477" s="225" t="s">
        <v>93</v>
      </c>
      <c r="B477" s="142" t="s">
        <v>432</v>
      </c>
      <c r="C477" s="253">
        <v>120</v>
      </c>
      <c r="D477" s="369">
        <f>'Функц. 2026-2028'!F200</f>
        <v>6392.5</v>
      </c>
      <c r="E477" s="473">
        <f>'Функц. 2026-2028'!H200</f>
        <v>7101.4</v>
      </c>
      <c r="F477" s="369">
        <f>'Функц. 2026-2028'!J200</f>
        <v>8972.1</v>
      </c>
      <c r="G477" s="138"/>
    </row>
    <row r="478" spans="1:7" ht="31.5" x14ac:dyDescent="0.25">
      <c r="A478" s="224" t="s">
        <v>302</v>
      </c>
      <c r="B478" s="142" t="s">
        <v>433</v>
      </c>
      <c r="C478" s="253"/>
      <c r="D478" s="369">
        <f t="shared" ref="D478:F480" si="147">D479</f>
        <v>932.3</v>
      </c>
      <c r="E478" s="473">
        <f t="shared" si="147"/>
        <v>17.7</v>
      </c>
      <c r="F478" s="369">
        <f t="shared" si="147"/>
        <v>21</v>
      </c>
      <c r="G478" s="138"/>
    </row>
    <row r="479" spans="1:7" ht="31.5" x14ac:dyDescent="0.25">
      <c r="A479" s="223" t="s">
        <v>435</v>
      </c>
      <c r="B479" s="142" t="s">
        <v>434</v>
      </c>
      <c r="C479" s="253"/>
      <c r="D479" s="369">
        <f t="shared" si="147"/>
        <v>932.3</v>
      </c>
      <c r="E479" s="473">
        <f t="shared" si="147"/>
        <v>17.7</v>
      </c>
      <c r="F479" s="369">
        <f t="shared" si="147"/>
        <v>21</v>
      </c>
      <c r="G479" s="138"/>
    </row>
    <row r="480" spans="1:7" x14ac:dyDescent="0.25">
      <c r="A480" s="225" t="s">
        <v>117</v>
      </c>
      <c r="B480" s="142" t="s">
        <v>434</v>
      </c>
      <c r="C480" s="253">
        <v>200</v>
      </c>
      <c r="D480" s="369">
        <f t="shared" si="147"/>
        <v>932.3</v>
      </c>
      <c r="E480" s="473">
        <f t="shared" si="147"/>
        <v>17.7</v>
      </c>
      <c r="F480" s="369">
        <f t="shared" si="147"/>
        <v>21</v>
      </c>
      <c r="G480" s="138"/>
    </row>
    <row r="481" spans="1:30" x14ac:dyDescent="0.25">
      <c r="A481" s="225" t="s">
        <v>50</v>
      </c>
      <c r="B481" s="142" t="s">
        <v>434</v>
      </c>
      <c r="C481" s="253">
        <v>240</v>
      </c>
      <c r="D481" s="369">
        <f>'Функц. 2026-2028'!F176</f>
        <v>932.3</v>
      </c>
      <c r="E481" s="473">
        <f>'Функц. 2026-2028'!H176</f>
        <v>17.7</v>
      </c>
      <c r="F481" s="369">
        <f>'Функц. 2026-2028'!J176</f>
        <v>21</v>
      </c>
      <c r="G481" s="138"/>
    </row>
    <row r="482" spans="1:30" ht="31.5" x14ac:dyDescent="0.25">
      <c r="A482" s="282" t="s">
        <v>219</v>
      </c>
      <c r="B482" s="458" t="s">
        <v>220</v>
      </c>
      <c r="C482" s="514"/>
      <c r="D482" s="370">
        <f t="shared" ref="D482:AD482" si="148">D483+D489+D504+D511</f>
        <v>218884.4</v>
      </c>
      <c r="E482" s="499">
        <f t="shared" si="148"/>
        <v>87348.1</v>
      </c>
      <c r="F482" s="370">
        <f t="shared" si="148"/>
        <v>95162</v>
      </c>
      <c r="G482" s="499">
        <f t="shared" si="148"/>
        <v>0</v>
      </c>
      <c r="H482" s="370">
        <f t="shared" si="148"/>
        <v>0</v>
      </c>
      <c r="I482" s="370">
        <f t="shared" si="148"/>
        <v>0</v>
      </c>
      <c r="J482" s="370">
        <f t="shared" si="148"/>
        <v>0</v>
      </c>
      <c r="K482" s="370">
        <f t="shared" si="148"/>
        <v>0</v>
      </c>
      <c r="L482" s="370">
        <f t="shared" si="148"/>
        <v>0</v>
      </c>
      <c r="M482" s="370">
        <f t="shared" si="148"/>
        <v>0</v>
      </c>
      <c r="N482" s="370">
        <f t="shared" si="148"/>
        <v>0</v>
      </c>
      <c r="O482" s="370">
        <f t="shared" si="148"/>
        <v>0</v>
      </c>
      <c r="P482" s="370">
        <f t="shared" si="148"/>
        <v>0</v>
      </c>
      <c r="Q482" s="370">
        <f t="shared" si="148"/>
        <v>0</v>
      </c>
      <c r="R482" s="370">
        <f t="shared" si="148"/>
        <v>0</v>
      </c>
      <c r="S482" s="370">
        <f t="shared" si="148"/>
        <v>0</v>
      </c>
      <c r="T482" s="370">
        <f t="shared" si="148"/>
        <v>0</v>
      </c>
      <c r="U482" s="370">
        <f t="shared" si="148"/>
        <v>0</v>
      </c>
      <c r="V482" s="370">
        <f t="shared" si="148"/>
        <v>0</v>
      </c>
      <c r="W482" s="370">
        <f t="shared" si="148"/>
        <v>0</v>
      </c>
      <c r="X482" s="370">
        <f t="shared" si="148"/>
        <v>0</v>
      </c>
      <c r="Y482" s="370">
        <f t="shared" si="148"/>
        <v>0</v>
      </c>
      <c r="Z482" s="370">
        <f t="shared" si="148"/>
        <v>0</v>
      </c>
      <c r="AA482" s="370">
        <f t="shared" si="148"/>
        <v>0</v>
      </c>
      <c r="AB482" s="370">
        <f t="shared" si="148"/>
        <v>0</v>
      </c>
      <c r="AC482" s="370">
        <f t="shared" si="148"/>
        <v>0</v>
      </c>
      <c r="AD482" s="370">
        <f t="shared" si="148"/>
        <v>0</v>
      </c>
    </row>
    <row r="483" spans="1:30" x14ac:dyDescent="0.25">
      <c r="A483" s="227" t="s">
        <v>221</v>
      </c>
      <c r="B483" s="142" t="s">
        <v>222</v>
      </c>
      <c r="C483" s="253"/>
      <c r="D483" s="369">
        <f t="shared" ref="D483:F485" si="149">D484</f>
        <v>1.4</v>
      </c>
      <c r="E483" s="473">
        <f t="shared" si="149"/>
        <v>0.6</v>
      </c>
      <c r="F483" s="369">
        <f t="shared" si="149"/>
        <v>1.3</v>
      </c>
      <c r="G483" s="138"/>
    </row>
    <row r="484" spans="1:30" x14ac:dyDescent="0.25">
      <c r="A484" s="229" t="s">
        <v>410</v>
      </c>
      <c r="B484" s="142" t="s">
        <v>327</v>
      </c>
      <c r="C484" s="253"/>
      <c r="D484" s="369">
        <f t="shared" si="149"/>
        <v>1.4</v>
      </c>
      <c r="E484" s="473">
        <f t="shared" si="149"/>
        <v>0.6</v>
      </c>
      <c r="F484" s="369">
        <f t="shared" si="149"/>
        <v>1.3</v>
      </c>
      <c r="G484" s="138"/>
    </row>
    <row r="485" spans="1:30" ht="40.5" customHeight="1" x14ac:dyDescent="0.25">
      <c r="A485" s="229" t="s">
        <v>766</v>
      </c>
      <c r="B485" s="142" t="s">
        <v>328</v>
      </c>
      <c r="C485" s="253"/>
      <c r="D485" s="369">
        <f>D486</f>
        <v>1.4</v>
      </c>
      <c r="E485" s="473">
        <f t="shared" si="149"/>
        <v>0.6</v>
      </c>
      <c r="F485" s="369">
        <f t="shared" si="149"/>
        <v>1.3</v>
      </c>
      <c r="G485" s="138"/>
    </row>
    <row r="486" spans="1:30" ht="47.25" x14ac:dyDescent="0.25">
      <c r="A486" s="229" t="s">
        <v>309</v>
      </c>
      <c r="B486" s="142" t="s">
        <v>329</v>
      </c>
      <c r="C486" s="253"/>
      <c r="D486" s="369">
        <f t="shared" ref="D486:F487" si="150">D487</f>
        <v>1.4</v>
      </c>
      <c r="E486" s="473">
        <f t="shared" si="150"/>
        <v>0.6</v>
      </c>
      <c r="F486" s="369">
        <f t="shared" si="150"/>
        <v>1.3</v>
      </c>
      <c r="G486" s="138"/>
    </row>
    <row r="487" spans="1:30" x14ac:dyDescent="0.25">
      <c r="A487" s="225" t="s">
        <v>117</v>
      </c>
      <c r="B487" s="142" t="s">
        <v>329</v>
      </c>
      <c r="C487" s="253">
        <v>200</v>
      </c>
      <c r="D487" s="369">
        <f t="shared" si="150"/>
        <v>1.4</v>
      </c>
      <c r="E487" s="473">
        <f t="shared" si="150"/>
        <v>0.6</v>
      </c>
      <c r="F487" s="369">
        <f t="shared" si="150"/>
        <v>1.3</v>
      </c>
      <c r="G487" s="138"/>
    </row>
    <row r="488" spans="1:30" x14ac:dyDescent="0.25">
      <c r="A488" s="225" t="s">
        <v>50</v>
      </c>
      <c r="B488" s="142" t="s">
        <v>329</v>
      </c>
      <c r="C488" s="253">
        <v>240</v>
      </c>
      <c r="D488" s="369">
        <f>'Функц. 2026-2028'!F294</f>
        <v>1.4</v>
      </c>
      <c r="E488" s="473">
        <f>'Функц. 2026-2028'!H294</f>
        <v>0.6</v>
      </c>
      <c r="F488" s="369">
        <f>'Функц. 2026-2028'!J294</f>
        <v>1.3</v>
      </c>
      <c r="G488" s="138"/>
    </row>
    <row r="489" spans="1:30" x14ac:dyDescent="0.25">
      <c r="A489" s="227" t="s">
        <v>223</v>
      </c>
      <c r="B489" s="142" t="s">
        <v>224</v>
      </c>
      <c r="C489" s="253"/>
      <c r="D489" s="369">
        <f>D497+D493+D490</f>
        <v>102995</v>
      </c>
      <c r="E489" s="473">
        <f t="shared" ref="E489:F489" si="151">E497+E493+E490</f>
        <v>21548</v>
      </c>
      <c r="F489" s="369">
        <f t="shared" si="151"/>
        <v>27475.8</v>
      </c>
      <c r="G489" s="138"/>
    </row>
    <row r="490" spans="1:30" s="371" customFormat="1" ht="31.5" x14ac:dyDescent="0.25">
      <c r="A490" s="318" t="s">
        <v>769</v>
      </c>
      <c r="B490" s="457" t="s">
        <v>770</v>
      </c>
      <c r="C490" s="507"/>
      <c r="D490" s="369">
        <f>D491</f>
        <v>7800</v>
      </c>
      <c r="E490" s="473">
        <f t="shared" ref="E490:F491" si="152">E491</f>
        <v>0</v>
      </c>
      <c r="F490" s="369">
        <f t="shared" si="152"/>
        <v>0</v>
      </c>
      <c r="G490" s="372"/>
    </row>
    <row r="491" spans="1:30" s="371" customFormat="1" x14ac:dyDescent="0.25">
      <c r="A491" s="314" t="s">
        <v>117</v>
      </c>
      <c r="B491" s="457" t="s">
        <v>770</v>
      </c>
      <c r="C491" s="503">
        <v>200</v>
      </c>
      <c r="D491" s="369">
        <f>D492</f>
        <v>7800</v>
      </c>
      <c r="E491" s="473">
        <f t="shared" si="152"/>
        <v>0</v>
      </c>
      <c r="F491" s="369">
        <f t="shared" si="152"/>
        <v>0</v>
      </c>
      <c r="G491" s="372"/>
    </row>
    <row r="492" spans="1:30" s="371" customFormat="1" x14ac:dyDescent="0.25">
      <c r="A492" s="314" t="s">
        <v>50</v>
      </c>
      <c r="B492" s="457" t="s">
        <v>770</v>
      </c>
      <c r="C492" s="507">
        <v>240</v>
      </c>
      <c r="D492" s="369">
        <f>'Функц. 2026-2028'!F301</f>
        <v>7800</v>
      </c>
      <c r="E492" s="473">
        <f>'Функц. 2026-2028'!H301</f>
        <v>0</v>
      </c>
      <c r="F492" s="369">
        <f>'Функц. 2026-2028'!J301</f>
        <v>0</v>
      </c>
      <c r="G492" s="372"/>
    </row>
    <row r="493" spans="1:30" s="371" customFormat="1" x14ac:dyDescent="0.25">
      <c r="A493" s="314" t="s">
        <v>730</v>
      </c>
      <c r="B493" s="457" t="s">
        <v>732</v>
      </c>
      <c r="C493" s="507"/>
      <c r="D493" s="369">
        <f>D494</f>
        <v>2500</v>
      </c>
      <c r="E493" s="473">
        <f t="shared" ref="E493:F493" si="153">E494</f>
        <v>0</v>
      </c>
      <c r="F493" s="369">
        <f t="shared" si="153"/>
        <v>0</v>
      </c>
      <c r="G493" s="372"/>
    </row>
    <row r="494" spans="1:30" s="371" customFormat="1" ht="31.5" x14ac:dyDescent="0.25">
      <c r="A494" s="314" t="s">
        <v>731</v>
      </c>
      <c r="B494" s="457" t="s">
        <v>733</v>
      </c>
      <c r="C494" s="507"/>
      <c r="D494" s="369">
        <f>D495</f>
        <v>2500</v>
      </c>
      <c r="E494" s="473">
        <f t="shared" ref="E494:F494" si="154">E495</f>
        <v>0</v>
      </c>
      <c r="F494" s="369">
        <f t="shared" si="154"/>
        <v>0</v>
      </c>
      <c r="G494" s="372"/>
    </row>
    <row r="495" spans="1:30" s="371" customFormat="1" x14ac:dyDescent="0.25">
      <c r="A495" s="314" t="s">
        <v>117</v>
      </c>
      <c r="B495" s="457" t="s">
        <v>733</v>
      </c>
      <c r="C495" s="503">
        <v>200</v>
      </c>
      <c r="D495" s="369">
        <f>D496</f>
        <v>2500</v>
      </c>
      <c r="E495" s="473">
        <f t="shared" ref="E495:F495" si="155">E496</f>
        <v>0</v>
      </c>
      <c r="F495" s="369">
        <f t="shared" si="155"/>
        <v>0</v>
      </c>
      <c r="G495" s="372"/>
    </row>
    <row r="496" spans="1:30" s="371" customFormat="1" x14ac:dyDescent="0.25">
      <c r="A496" s="314" t="s">
        <v>50</v>
      </c>
      <c r="B496" s="457" t="s">
        <v>733</v>
      </c>
      <c r="C496" s="507">
        <v>240</v>
      </c>
      <c r="D496" s="369">
        <f>'Функц. 2026-2028'!F305</f>
        <v>2500</v>
      </c>
      <c r="E496" s="473">
        <f>'Функц. 2026-2028'!H305</f>
        <v>0</v>
      </c>
      <c r="F496" s="369">
        <f>'Функц. 2026-2028'!J305</f>
        <v>0</v>
      </c>
      <c r="G496" s="372"/>
    </row>
    <row r="497" spans="1:7" ht="31.5" x14ac:dyDescent="0.25">
      <c r="A497" s="314" t="s">
        <v>650</v>
      </c>
      <c r="B497" s="457" t="s">
        <v>482</v>
      </c>
      <c r="C497" s="507"/>
      <c r="D497" s="369">
        <f>D498+D501</f>
        <v>92695</v>
      </c>
      <c r="E497" s="473">
        <f t="shared" ref="E497:F497" si="156">E498+E501</f>
        <v>21548</v>
      </c>
      <c r="F497" s="369">
        <f t="shared" si="156"/>
        <v>27475.8</v>
      </c>
      <c r="G497" s="138"/>
    </row>
    <row r="498" spans="1:7" ht="31.5" x14ac:dyDescent="0.25">
      <c r="A498" s="314" t="s">
        <v>624</v>
      </c>
      <c r="B498" s="457" t="s">
        <v>649</v>
      </c>
      <c r="C498" s="507"/>
      <c r="D498" s="369">
        <f t="shared" ref="D498:F498" si="157">D499</f>
        <v>21548</v>
      </c>
      <c r="E498" s="473">
        <f t="shared" si="157"/>
        <v>21548</v>
      </c>
      <c r="F498" s="369">
        <f t="shared" si="157"/>
        <v>27475.8</v>
      </c>
      <c r="G498" s="138"/>
    </row>
    <row r="499" spans="1:7" x14ac:dyDescent="0.25">
      <c r="A499" s="314" t="s">
        <v>117</v>
      </c>
      <c r="B499" s="457" t="s">
        <v>649</v>
      </c>
      <c r="C499" s="507">
        <v>200</v>
      </c>
      <c r="D499" s="369">
        <f>'Функц. 2026-2028'!F308</f>
        <v>21548</v>
      </c>
      <c r="E499" s="473">
        <f>'Функц. 2026-2028'!H308</f>
        <v>21548</v>
      </c>
      <c r="F499" s="369">
        <f>'Функц. 2026-2028'!J308</f>
        <v>27475.8</v>
      </c>
      <c r="G499" s="138"/>
    </row>
    <row r="500" spans="1:7" x14ac:dyDescent="0.25">
      <c r="A500" s="314" t="s">
        <v>50</v>
      </c>
      <c r="B500" s="457" t="s">
        <v>649</v>
      </c>
      <c r="C500" s="507">
        <v>240</v>
      </c>
      <c r="D500" s="369">
        <f>'Функц. 2026-2028'!F309</f>
        <v>21548</v>
      </c>
      <c r="E500" s="473">
        <f>'Функц. 2026-2028'!H309</f>
        <v>21548</v>
      </c>
      <c r="F500" s="369">
        <f>'Функц. 2026-2028'!J309</f>
        <v>27475.8</v>
      </c>
      <c r="G500" s="138"/>
    </row>
    <row r="501" spans="1:7" s="371" customFormat="1" ht="31.5" x14ac:dyDescent="0.25">
      <c r="A501" s="318" t="s">
        <v>734</v>
      </c>
      <c r="B501" s="457" t="s">
        <v>761</v>
      </c>
      <c r="C501" s="507"/>
      <c r="D501" s="369">
        <f>D502</f>
        <v>71147</v>
      </c>
      <c r="E501" s="473">
        <f t="shared" ref="E501:F502" si="158">E502</f>
        <v>0</v>
      </c>
      <c r="F501" s="369">
        <f t="shared" si="158"/>
        <v>0</v>
      </c>
      <c r="G501" s="372"/>
    </row>
    <row r="502" spans="1:7" s="371" customFormat="1" x14ac:dyDescent="0.25">
      <c r="A502" s="314" t="s">
        <v>117</v>
      </c>
      <c r="B502" s="457" t="s">
        <v>761</v>
      </c>
      <c r="C502" s="507">
        <v>200</v>
      </c>
      <c r="D502" s="369">
        <f>D503</f>
        <v>71147</v>
      </c>
      <c r="E502" s="473">
        <f t="shared" si="158"/>
        <v>0</v>
      </c>
      <c r="F502" s="369">
        <f t="shared" si="158"/>
        <v>0</v>
      </c>
      <c r="G502" s="372"/>
    </row>
    <row r="503" spans="1:7" s="371" customFormat="1" x14ac:dyDescent="0.25">
      <c r="A503" s="314" t="s">
        <v>50</v>
      </c>
      <c r="B503" s="457" t="s">
        <v>761</v>
      </c>
      <c r="C503" s="507">
        <v>240</v>
      </c>
      <c r="D503" s="369">
        <f>'Функц. 2026-2028'!F312</f>
        <v>71147</v>
      </c>
      <c r="E503" s="473">
        <f>'Функц. 2026-2028'!H312</f>
        <v>0</v>
      </c>
      <c r="F503" s="369">
        <f>'Функц. 2026-2028'!J312</f>
        <v>0</v>
      </c>
      <c r="G503" s="372"/>
    </row>
    <row r="504" spans="1:7" x14ac:dyDescent="0.25">
      <c r="A504" s="323" t="s">
        <v>645</v>
      </c>
      <c r="B504" s="457" t="s">
        <v>644</v>
      </c>
      <c r="C504" s="507"/>
      <c r="D504" s="369">
        <f>D505</f>
        <v>27376</v>
      </c>
      <c r="E504" s="473">
        <f t="shared" ref="E504:F505" si="159">E505</f>
        <v>10102.4</v>
      </c>
      <c r="F504" s="369">
        <f t="shared" si="159"/>
        <v>10466</v>
      </c>
      <c r="G504" s="138"/>
    </row>
    <row r="505" spans="1:7" x14ac:dyDescent="0.25">
      <c r="A505" s="314" t="s">
        <v>646</v>
      </c>
      <c r="B505" s="457" t="s">
        <v>647</v>
      </c>
      <c r="C505" s="507"/>
      <c r="D505" s="369">
        <f>D506</f>
        <v>27376</v>
      </c>
      <c r="E505" s="473">
        <f t="shared" si="159"/>
        <v>10102.4</v>
      </c>
      <c r="F505" s="369">
        <f t="shared" si="159"/>
        <v>10466</v>
      </c>
      <c r="G505" s="138"/>
    </row>
    <row r="506" spans="1:7" s="371" customFormat="1" x14ac:dyDescent="0.25">
      <c r="A506" s="314" t="s">
        <v>333</v>
      </c>
      <c r="B506" s="457" t="s">
        <v>648</v>
      </c>
      <c r="C506" s="507"/>
      <c r="D506" s="369">
        <f>D509+D507</f>
        <v>27376</v>
      </c>
      <c r="E506" s="473">
        <f t="shared" ref="E506:F506" si="160">E509+E507</f>
        <v>10102.4</v>
      </c>
      <c r="F506" s="369">
        <f t="shared" si="160"/>
        <v>10466</v>
      </c>
      <c r="G506" s="372"/>
    </row>
    <row r="507" spans="1:7" s="371" customFormat="1" x14ac:dyDescent="0.25">
      <c r="A507" s="314" t="s">
        <v>117</v>
      </c>
      <c r="B507" s="457" t="s">
        <v>648</v>
      </c>
      <c r="C507" s="507">
        <v>200</v>
      </c>
      <c r="D507" s="369">
        <f>D508</f>
        <v>6520</v>
      </c>
      <c r="E507" s="473">
        <f t="shared" ref="E507:F507" si="161">E508</f>
        <v>0</v>
      </c>
      <c r="F507" s="369">
        <f t="shared" si="161"/>
        <v>0</v>
      </c>
      <c r="G507" s="372"/>
    </row>
    <row r="508" spans="1:7" s="371" customFormat="1" x14ac:dyDescent="0.25">
      <c r="A508" s="314" t="s">
        <v>50</v>
      </c>
      <c r="B508" s="457" t="s">
        <v>648</v>
      </c>
      <c r="C508" s="507">
        <v>240</v>
      </c>
      <c r="D508" s="369">
        <f>'Функц. 2026-2028'!F317</f>
        <v>6520</v>
      </c>
      <c r="E508" s="473">
        <f>'Функц. 2026-2028'!H317</f>
        <v>0</v>
      </c>
      <c r="F508" s="369">
        <f>'Функц. 2026-2028'!J317</f>
        <v>0</v>
      </c>
      <c r="G508" s="372"/>
    </row>
    <row r="509" spans="1:7" s="371" customFormat="1" ht="31.5" x14ac:dyDescent="0.25">
      <c r="A509" s="280" t="s">
        <v>58</v>
      </c>
      <c r="B509" s="457" t="s">
        <v>648</v>
      </c>
      <c r="C509" s="507">
        <v>600</v>
      </c>
      <c r="D509" s="369">
        <f>D510</f>
        <v>20856</v>
      </c>
      <c r="E509" s="473">
        <f t="shared" ref="E509:F509" si="162">E510</f>
        <v>10102.4</v>
      </c>
      <c r="F509" s="369">
        <f t="shared" si="162"/>
        <v>10466</v>
      </c>
      <c r="G509" s="372"/>
    </row>
    <row r="510" spans="1:7" s="371" customFormat="1" x14ac:dyDescent="0.25">
      <c r="A510" s="280" t="s">
        <v>59</v>
      </c>
      <c r="B510" s="457" t="s">
        <v>648</v>
      </c>
      <c r="C510" s="507">
        <v>610</v>
      </c>
      <c r="D510" s="369">
        <f>'Функц. 2026-2028'!F319</f>
        <v>20856</v>
      </c>
      <c r="E510" s="473">
        <f>'Функц. 2026-2028'!H319</f>
        <v>10102.4</v>
      </c>
      <c r="F510" s="369">
        <f>'Функц. 2026-2028'!J319</f>
        <v>10466</v>
      </c>
      <c r="G510" s="372"/>
    </row>
    <row r="511" spans="1:7" x14ac:dyDescent="0.25">
      <c r="A511" s="227" t="s">
        <v>46</v>
      </c>
      <c r="B511" s="142" t="s">
        <v>330</v>
      </c>
      <c r="C511" s="472"/>
      <c r="D511" s="369">
        <f t="shared" ref="D511:F514" si="163">D512</f>
        <v>88512</v>
      </c>
      <c r="E511" s="473">
        <f t="shared" si="163"/>
        <v>55697.1</v>
      </c>
      <c r="F511" s="369">
        <f t="shared" si="163"/>
        <v>57218.9</v>
      </c>
      <c r="G511" s="138"/>
    </row>
    <row r="512" spans="1:7" ht="31.5" x14ac:dyDescent="0.25">
      <c r="A512" s="227" t="s">
        <v>184</v>
      </c>
      <c r="B512" s="142" t="s">
        <v>331</v>
      </c>
      <c r="C512" s="253"/>
      <c r="D512" s="369">
        <f t="shared" si="163"/>
        <v>88512</v>
      </c>
      <c r="E512" s="473">
        <f t="shared" si="163"/>
        <v>55697.1</v>
      </c>
      <c r="F512" s="369">
        <f t="shared" si="163"/>
        <v>57218.9</v>
      </c>
      <c r="G512" s="138"/>
    </row>
    <row r="513" spans="1:30" ht="31.5" x14ac:dyDescent="0.25">
      <c r="A513" s="323" t="s">
        <v>643</v>
      </c>
      <c r="B513" s="457" t="s">
        <v>642</v>
      </c>
      <c r="C513" s="253"/>
      <c r="D513" s="369">
        <f t="shared" si="163"/>
        <v>88512</v>
      </c>
      <c r="E513" s="473">
        <f t="shared" si="163"/>
        <v>55697.1</v>
      </c>
      <c r="F513" s="369">
        <f t="shared" si="163"/>
        <v>57218.9</v>
      </c>
      <c r="G513" s="138"/>
    </row>
    <row r="514" spans="1:30" ht="31.5" x14ac:dyDescent="0.25">
      <c r="A514" s="280" t="s">
        <v>58</v>
      </c>
      <c r="B514" s="457" t="s">
        <v>642</v>
      </c>
      <c r="C514" s="253">
        <v>600</v>
      </c>
      <c r="D514" s="369">
        <f t="shared" si="163"/>
        <v>88512</v>
      </c>
      <c r="E514" s="473">
        <f t="shared" si="163"/>
        <v>55697.1</v>
      </c>
      <c r="F514" s="369">
        <f t="shared" si="163"/>
        <v>57218.9</v>
      </c>
      <c r="G514" s="138"/>
    </row>
    <row r="515" spans="1:30" x14ac:dyDescent="0.25">
      <c r="A515" s="280" t="s">
        <v>59</v>
      </c>
      <c r="B515" s="457" t="s">
        <v>642</v>
      </c>
      <c r="C515" s="253">
        <v>610</v>
      </c>
      <c r="D515" s="369">
        <f>'Функц. 2026-2028'!F324</f>
        <v>88512</v>
      </c>
      <c r="E515" s="473">
        <f>'Функц. 2026-2028'!H324</f>
        <v>55697.1</v>
      </c>
      <c r="F515" s="369">
        <f>'Функц. 2026-2028'!J324</f>
        <v>57218.9</v>
      </c>
      <c r="G515" s="138"/>
    </row>
    <row r="516" spans="1:30" x14ac:dyDescent="0.25">
      <c r="A516" s="282" t="s">
        <v>225</v>
      </c>
      <c r="B516" s="458" t="s">
        <v>226</v>
      </c>
      <c r="C516" s="514"/>
      <c r="D516" s="370">
        <f>D522+D539+D517</f>
        <v>69306.899999999994</v>
      </c>
      <c r="E516" s="499">
        <f>E522+E539+E517</f>
        <v>62482.6</v>
      </c>
      <c r="F516" s="370">
        <f>F522+F539+F517</f>
        <v>63206.3</v>
      </c>
      <c r="G516" s="138"/>
    </row>
    <row r="517" spans="1:30" s="371" customFormat="1" ht="47.25" x14ac:dyDescent="0.25">
      <c r="A517" s="318" t="s">
        <v>738</v>
      </c>
      <c r="B517" s="457" t="s">
        <v>741</v>
      </c>
      <c r="C517" s="507"/>
      <c r="D517" s="369">
        <f>D518</f>
        <v>1537</v>
      </c>
      <c r="E517" s="473">
        <f t="shared" ref="E517:F520" si="164">E518</f>
        <v>1537</v>
      </c>
      <c r="F517" s="369">
        <f t="shared" si="164"/>
        <v>1537</v>
      </c>
      <c r="G517" s="372"/>
    </row>
    <row r="518" spans="1:30" s="371" customFormat="1" ht="47.25" x14ac:dyDescent="0.25">
      <c r="A518" s="318" t="s">
        <v>739</v>
      </c>
      <c r="B518" s="457" t="s">
        <v>742</v>
      </c>
      <c r="C518" s="507"/>
      <c r="D518" s="369">
        <f>D519</f>
        <v>1537</v>
      </c>
      <c r="E518" s="473">
        <f t="shared" si="164"/>
        <v>1537</v>
      </c>
      <c r="F518" s="369">
        <f t="shared" si="164"/>
        <v>1537</v>
      </c>
      <c r="G518" s="372"/>
    </row>
    <row r="519" spans="1:30" s="371" customFormat="1" ht="78.75" x14ac:dyDescent="0.25">
      <c r="A519" s="318" t="s">
        <v>740</v>
      </c>
      <c r="B519" s="457" t="s">
        <v>743</v>
      </c>
      <c r="C519" s="507"/>
      <c r="D519" s="369">
        <f>D520</f>
        <v>1537</v>
      </c>
      <c r="E519" s="473">
        <f t="shared" si="164"/>
        <v>1537</v>
      </c>
      <c r="F519" s="369">
        <f t="shared" si="164"/>
        <v>1537</v>
      </c>
      <c r="G519" s="372"/>
    </row>
    <row r="520" spans="1:30" s="371" customFormat="1" ht="31.5" x14ac:dyDescent="0.25">
      <c r="A520" s="314" t="s">
        <v>58</v>
      </c>
      <c r="B520" s="457" t="s">
        <v>743</v>
      </c>
      <c r="C520" s="507">
        <v>600</v>
      </c>
      <c r="D520" s="369">
        <f>D521</f>
        <v>1537</v>
      </c>
      <c r="E520" s="473">
        <f t="shared" si="164"/>
        <v>1537</v>
      </c>
      <c r="F520" s="369">
        <f t="shared" si="164"/>
        <v>1537</v>
      </c>
      <c r="G520" s="372"/>
    </row>
    <row r="521" spans="1:30" s="371" customFormat="1" x14ac:dyDescent="0.25">
      <c r="A521" s="314" t="s">
        <v>59</v>
      </c>
      <c r="B521" s="457" t="s">
        <v>743</v>
      </c>
      <c r="C521" s="507">
        <v>610</v>
      </c>
      <c r="D521" s="369">
        <f>'Функц. 2026-2028'!F182</f>
        <v>1537</v>
      </c>
      <c r="E521" s="473">
        <f>'Функц. 2026-2028'!H182</f>
        <v>1537</v>
      </c>
      <c r="F521" s="369">
        <f>'Функц. 2026-2028'!J182</f>
        <v>1537</v>
      </c>
      <c r="G521" s="372"/>
    </row>
    <row r="522" spans="1:30" ht="31.5" x14ac:dyDescent="0.25">
      <c r="A522" s="227" t="s">
        <v>228</v>
      </c>
      <c r="B522" s="142" t="s">
        <v>229</v>
      </c>
      <c r="C522" s="523"/>
      <c r="D522" s="369">
        <f>D523+D531+D527+D536</f>
        <v>12620.9</v>
      </c>
      <c r="E522" s="473">
        <f t="shared" ref="E522:F522" si="165">E523+E531+E527+E536</f>
        <v>7040.6</v>
      </c>
      <c r="F522" s="369">
        <f t="shared" si="165"/>
        <v>5943.2999999999993</v>
      </c>
      <c r="G522" s="473" t="e">
        <f>#REF!+G523+G531+G527+G536</f>
        <v>#REF!</v>
      </c>
      <c r="H522" s="369" t="e">
        <f>#REF!+H523+H531+H527+H536</f>
        <v>#REF!</v>
      </c>
      <c r="I522" s="369" t="e">
        <f>#REF!+I523+I531+I527+I536</f>
        <v>#REF!</v>
      </c>
      <c r="J522" s="369" t="e">
        <f>#REF!+J523+J531+J527+J536</f>
        <v>#REF!</v>
      </c>
      <c r="K522" s="369" t="e">
        <f>#REF!+K523+K531+K527+K536</f>
        <v>#REF!</v>
      </c>
      <c r="L522" s="369" t="e">
        <f>#REF!+L523+L531+L527+L536</f>
        <v>#REF!</v>
      </c>
      <c r="M522" s="369" t="e">
        <f>#REF!+M523+M531+M527+M536</f>
        <v>#REF!</v>
      </c>
      <c r="N522" s="369" t="e">
        <f>#REF!+N523+N531+N527+N536</f>
        <v>#REF!</v>
      </c>
      <c r="O522" s="369" t="e">
        <f>#REF!+O523+O531+O527+O536</f>
        <v>#REF!</v>
      </c>
      <c r="P522" s="369" t="e">
        <f>#REF!+P523+P531+P527+P536</f>
        <v>#REF!</v>
      </c>
      <c r="Q522" s="369" t="e">
        <f>#REF!+Q523+Q531+Q527+Q536</f>
        <v>#REF!</v>
      </c>
      <c r="R522" s="369" t="e">
        <f>#REF!+R523+R531+R527+R536</f>
        <v>#REF!</v>
      </c>
      <c r="S522" s="369" t="e">
        <f>#REF!+S523+S531+S527+S536</f>
        <v>#REF!</v>
      </c>
      <c r="T522" s="369" t="e">
        <f>#REF!+T523+T531+T527+T536</f>
        <v>#REF!</v>
      </c>
      <c r="U522" s="369" t="e">
        <f>#REF!+U523+U531+U527+U536</f>
        <v>#REF!</v>
      </c>
      <c r="V522" s="369" t="e">
        <f>#REF!+V523+V531+V527+V536</f>
        <v>#REF!</v>
      </c>
      <c r="W522" s="369" t="e">
        <f>#REF!+W523+W531+W527+W536</f>
        <v>#REF!</v>
      </c>
      <c r="X522" s="369" t="e">
        <f>#REF!+X523+X531+X527+X536</f>
        <v>#REF!</v>
      </c>
      <c r="Y522" s="369" t="e">
        <f>#REF!+Y523+Y531+Y527+Y536</f>
        <v>#REF!</v>
      </c>
      <c r="Z522" s="369" t="e">
        <f>#REF!+Z523+Z531+Z527+Z536</f>
        <v>#REF!</v>
      </c>
      <c r="AA522" s="369" t="e">
        <f>#REF!+AA523+AA531+AA527+AA536</f>
        <v>#REF!</v>
      </c>
      <c r="AB522" s="369" t="e">
        <f>#REF!+AB523+AB531+AB527+AB536</f>
        <v>#REF!</v>
      </c>
      <c r="AC522" s="369" t="e">
        <f>#REF!+AC523+AC531+AC527+AC536</f>
        <v>#REF!</v>
      </c>
      <c r="AD522" s="369" t="e">
        <f>#REF!+AD523+AD531+AD527+AD536</f>
        <v>#REF!</v>
      </c>
    </row>
    <row r="523" spans="1:30" s="153" customFormat="1" x14ac:dyDescent="0.25">
      <c r="A523" s="214" t="s">
        <v>358</v>
      </c>
      <c r="B523" s="142" t="s">
        <v>359</v>
      </c>
      <c r="C523" s="523"/>
      <c r="D523" s="369">
        <f t="shared" ref="D523:F525" si="166">D524</f>
        <v>2650</v>
      </c>
      <c r="E523" s="473">
        <f t="shared" si="166"/>
        <v>2728</v>
      </c>
      <c r="F523" s="369">
        <f t="shared" si="166"/>
        <v>2843.1</v>
      </c>
      <c r="G523" s="138"/>
    </row>
    <row r="524" spans="1:30" s="153" customFormat="1" x14ac:dyDescent="0.25">
      <c r="A524" s="213" t="s">
        <v>360</v>
      </c>
      <c r="B524" s="142" t="s">
        <v>361</v>
      </c>
      <c r="C524" s="524"/>
      <c r="D524" s="369">
        <f t="shared" si="166"/>
        <v>2650</v>
      </c>
      <c r="E524" s="473">
        <f t="shared" si="166"/>
        <v>2728</v>
      </c>
      <c r="F524" s="369">
        <f t="shared" si="166"/>
        <v>2843.1</v>
      </c>
      <c r="G524" s="138"/>
    </row>
    <row r="525" spans="1:30" s="153" customFormat="1" x14ac:dyDescent="0.25">
      <c r="A525" s="376" t="s">
        <v>117</v>
      </c>
      <c r="B525" s="142" t="s">
        <v>361</v>
      </c>
      <c r="C525" s="253">
        <v>200</v>
      </c>
      <c r="D525" s="369">
        <f t="shared" si="166"/>
        <v>2650</v>
      </c>
      <c r="E525" s="473">
        <f t="shared" si="166"/>
        <v>2728</v>
      </c>
      <c r="F525" s="369">
        <f t="shared" si="166"/>
        <v>2843.1</v>
      </c>
      <c r="G525" s="138"/>
    </row>
    <row r="526" spans="1:30" s="153" customFormat="1" x14ac:dyDescent="0.25">
      <c r="A526" s="376" t="s">
        <v>50</v>
      </c>
      <c r="B526" s="142" t="s">
        <v>361</v>
      </c>
      <c r="C526" s="253">
        <v>240</v>
      </c>
      <c r="D526" s="369">
        <f>'Функц. 2026-2028'!F337</f>
        <v>2650</v>
      </c>
      <c r="E526" s="473">
        <f>'Функц. 2026-2028'!H337</f>
        <v>2728</v>
      </c>
      <c r="F526" s="369">
        <f>'Функц. 2026-2028'!J337</f>
        <v>2843.1</v>
      </c>
      <c r="G526" s="138"/>
    </row>
    <row r="527" spans="1:30" s="153" customFormat="1" x14ac:dyDescent="0.25">
      <c r="A527" s="214" t="s">
        <v>376</v>
      </c>
      <c r="B527" s="142" t="s">
        <v>377</v>
      </c>
      <c r="C527" s="253"/>
      <c r="D527" s="369">
        <f t="shared" ref="D527:F529" si="167">D528</f>
        <v>170.1</v>
      </c>
      <c r="E527" s="473">
        <f t="shared" si="167"/>
        <v>170.1</v>
      </c>
      <c r="F527" s="369">
        <f t="shared" si="167"/>
        <v>170.1</v>
      </c>
      <c r="G527" s="138"/>
    </row>
    <row r="528" spans="1:30" s="153" customFormat="1" x14ac:dyDescent="0.25">
      <c r="A528" s="213" t="s">
        <v>378</v>
      </c>
      <c r="B528" s="142" t="s">
        <v>379</v>
      </c>
      <c r="C528" s="253"/>
      <c r="D528" s="369">
        <f t="shared" si="167"/>
        <v>170.1</v>
      </c>
      <c r="E528" s="473">
        <f t="shared" si="167"/>
        <v>170.1</v>
      </c>
      <c r="F528" s="369">
        <f t="shared" si="167"/>
        <v>170.1</v>
      </c>
      <c r="G528" s="138"/>
    </row>
    <row r="529" spans="1:7" s="153" customFormat="1" x14ac:dyDescent="0.25">
      <c r="A529" s="376" t="s">
        <v>117</v>
      </c>
      <c r="B529" s="142" t="s">
        <v>379</v>
      </c>
      <c r="C529" s="253">
        <v>200</v>
      </c>
      <c r="D529" s="369">
        <f t="shared" si="167"/>
        <v>170.1</v>
      </c>
      <c r="E529" s="473">
        <f t="shared" si="167"/>
        <v>170.1</v>
      </c>
      <c r="F529" s="369">
        <f t="shared" si="167"/>
        <v>170.1</v>
      </c>
      <c r="G529" s="138"/>
    </row>
    <row r="530" spans="1:7" s="153" customFormat="1" x14ac:dyDescent="0.25">
      <c r="A530" s="376" t="s">
        <v>50</v>
      </c>
      <c r="B530" s="142" t="s">
        <v>379</v>
      </c>
      <c r="C530" s="253">
        <v>240</v>
      </c>
      <c r="D530" s="369">
        <f>'Функц. 2026-2028'!F341</f>
        <v>170.1</v>
      </c>
      <c r="E530" s="473">
        <f>'Функц. 2026-2028'!H341</f>
        <v>170.1</v>
      </c>
      <c r="F530" s="369">
        <f>'Функц. 2026-2028'!J341</f>
        <v>170.1</v>
      </c>
      <c r="G530" s="138"/>
    </row>
    <row r="531" spans="1:7" s="153" customFormat="1" x14ac:dyDescent="0.25">
      <c r="A531" s="214" t="s">
        <v>362</v>
      </c>
      <c r="B531" s="142" t="s">
        <v>363</v>
      </c>
      <c r="C531" s="253"/>
      <c r="D531" s="369">
        <f t="shared" ref="D531:F533" si="168">D532</f>
        <v>300</v>
      </c>
      <c r="E531" s="473">
        <f t="shared" si="168"/>
        <v>300</v>
      </c>
      <c r="F531" s="369">
        <f t="shared" si="168"/>
        <v>300</v>
      </c>
      <c r="G531" s="138"/>
    </row>
    <row r="532" spans="1:7" s="153" customFormat="1" x14ac:dyDescent="0.25">
      <c r="A532" s="213" t="s">
        <v>364</v>
      </c>
      <c r="B532" s="142" t="s">
        <v>365</v>
      </c>
      <c r="C532" s="253"/>
      <c r="D532" s="369">
        <f t="shared" si="168"/>
        <v>300</v>
      </c>
      <c r="E532" s="473">
        <f t="shared" si="168"/>
        <v>300</v>
      </c>
      <c r="F532" s="369">
        <f t="shared" si="168"/>
        <v>300</v>
      </c>
      <c r="G532" s="138"/>
    </row>
    <row r="533" spans="1:7" s="153" customFormat="1" x14ac:dyDescent="0.25">
      <c r="A533" s="376" t="s">
        <v>117</v>
      </c>
      <c r="B533" s="142" t="s">
        <v>365</v>
      </c>
      <c r="C533" s="253">
        <v>200</v>
      </c>
      <c r="D533" s="369">
        <f t="shared" si="168"/>
        <v>300</v>
      </c>
      <c r="E533" s="473">
        <f t="shared" si="168"/>
        <v>300</v>
      </c>
      <c r="F533" s="369">
        <f t="shared" si="168"/>
        <v>300</v>
      </c>
      <c r="G533" s="138"/>
    </row>
    <row r="534" spans="1:7" s="153" customFormat="1" x14ac:dyDescent="0.25">
      <c r="A534" s="376" t="s">
        <v>50</v>
      </c>
      <c r="B534" s="142" t="s">
        <v>365</v>
      </c>
      <c r="C534" s="253">
        <v>240</v>
      </c>
      <c r="D534" s="369">
        <f>'Функц. 2026-2028'!F345</f>
        <v>300</v>
      </c>
      <c r="E534" s="473">
        <f>'Функц. 2026-2028'!H345</f>
        <v>300</v>
      </c>
      <c r="F534" s="369">
        <f>'Функц. 2026-2028'!J345</f>
        <v>300</v>
      </c>
      <c r="G534" s="138"/>
    </row>
    <row r="535" spans="1:7" s="371" customFormat="1" x14ac:dyDescent="0.25">
      <c r="A535" s="376" t="s">
        <v>760</v>
      </c>
      <c r="B535" s="457" t="s">
        <v>759</v>
      </c>
      <c r="C535" s="503"/>
      <c r="D535" s="369">
        <f>D536</f>
        <v>9500.7999999999993</v>
      </c>
      <c r="E535" s="473">
        <f t="shared" ref="E535:F535" si="169">E536</f>
        <v>3842.5</v>
      </c>
      <c r="F535" s="369">
        <f t="shared" si="169"/>
        <v>2630.1</v>
      </c>
      <c r="G535" s="372"/>
    </row>
    <row r="536" spans="1:7" s="371" customFormat="1" ht="31.5" x14ac:dyDescent="0.25">
      <c r="A536" s="376" t="s">
        <v>694</v>
      </c>
      <c r="B536" s="457" t="s">
        <v>693</v>
      </c>
      <c r="C536" s="472"/>
      <c r="D536" s="369">
        <f>D537</f>
        <v>9500.7999999999993</v>
      </c>
      <c r="E536" s="473">
        <f t="shared" ref="E536:F536" si="170">E537</f>
        <v>3842.5</v>
      </c>
      <c r="F536" s="369">
        <f t="shared" si="170"/>
        <v>2630.1</v>
      </c>
      <c r="G536" s="372"/>
    </row>
    <row r="537" spans="1:7" s="371" customFormat="1" ht="31.5" x14ac:dyDescent="0.25">
      <c r="A537" s="376" t="s">
        <v>58</v>
      </c>
      <c r="B537" s="457" t="s">
        <v>693</v>
      </c>
      <c r="C537" s="472">
        <v>600</v>
      </c>
      <c r="D537" s="369">
        <f>D538</f>
        <v>9500.7999999999993</v>
      </c>
      <c r="E537" s="473">
        <f t="shared" ref="E537:F537" si="171">E538</f>
        <v>3842.5</v>
      </c>
      <c r="F537" s="369">
        <f t="shared" si="171"/>
        <v>2630.1</v>
      </c>
      <c r="G537" s="372"/>
    </row>
    <row r="538" spans="1:7" s="371" customFormat="1" x14ac:dyDescent="0.25">
      <c r="A538" s="376" t="s">
        <v>59</v>
      </c>
      <c r="B538" s="457" t="s">
        <v>693</v>
      </c>
      <c r="C538" s="472">
        <v>610</v>
      </c>
      <c r="D538" s="369">
        <f>'Функц. 2026-2028'!F612</f>
        <v>9500.7999999999993</v>
      </c>
      <c r="E538" s="473">
        <f>'Функц. 2026-2028'!H612</f>
        <v>3842.5</v>
      </c>
      <c r="F538" s="369">
        <f>'Функц. 2026-2028'!J612</f>
        <v>2630.1</v>
      </c>
      <c r="G538" s="372"/>
    </row>
    <row r="539" spans="1:7" s="153" customFormat="1" x14ac:dyDescent="0.25">
      <c r="A539" s="376" t="s">
        <v>46</v>
      </c>
      <c r="B539" s="142" t="s">
        <v>514</v>
      </c>
      <c r="C539" s="472"/>
      <c r="D539" s="369">
        <f t="shared" ref="D539:F542" si="172">D540</f>
        <v>55149</v>
      </c>
      <c r="E539" s="473">
        <f t="shared" si="172"/>
        <v>53905</v>
      </c>
      <c r="F539" s="369">
        <f t="shared" si="172"/>
        <v>55726</v>
      </c>
      <c r="G539" s="138"/>
    </row>
    <row r="540" spans="1:7" s="153" customFormat="1" ht="31.5" x14ac:dyDescent="0.25">
      <c r="A540" s="376" t="s">
        <v>316</v>
      </c>
      <c r="B540" s="142" t="s">
        <v>515</v>
      </c>
      <c r="C540" s="472"/>
      <c r="D540" s="369">
        <f t="shared" si="172"/>
        <v>55149</v>
      </c>
      <c r="E540" s="473">
        <f t="shared" si="172"/>
        <v>53905</v>
      </c>
      <c r="F540" s="369">
        <f t="shared" si="172"/>
        <v>55726</v>
      </c>
      <c r="G540" s="138"/>
    </row>
    <row r="541" spans="1:7" s="153" customFormat="1" ht="31.5" x14ac:dyDescent="0.25">
      <c r="A541" s="376" t="s">
        <v>227</v>
      </c>
      <c r="B541" s="142" t="s">
        <v>516</v>
      </c>
      <c r="C541" s="472"/>
      <c r="D541" s="369">
        <f t="shared" si="172"/>
        <v>55149</v>
      </c>
      <c r="E541" s="473">
        <f t="shared" si="172"/>
        <v>53905</v>
      </c>
      <c r="F541" s="369">
        <f t="shared" si="172"/>
        <v>55726</v>
      </c>
      <c r="G541" s="138"/>
    </row>
    <row r="542" spans="1:7" s="153" customFormat="1" ht="31.5" x14ac:dyDescent="0.25">
      <c r="A542" s="376" t="s">
        <v>58</v>
      </c>
      <c r="B542" s="142" t="s">
        <v>516</v>
      </c>
      <c r="C542" s="472">
        <v>600</v>
      </c>
      <c r="D542" s="369">
        <f t="shared" si="172"/>
        <v>55149</v>
      </c>
      <c r="E542" s="473">
        <f t="shared" si="172"/>
        <v>53905</v>
      </c>
      <c r="F542" s="369">
        <f t="shared" si="172"/>
        <v>55726</v>
      </c>
      <c r="G542" s="138"/>
    </row>
    <row r="543" spans="1:7" s="237" customFormat="1" x14ac:dyDescent="0.25">
      <c r="A543" s="376" t="s">
        <v>59</v>
      </c>
      <c r="B543" s="142" t="s">
        <v>516</v>
      </c>
      <c r="C543" s="472">
        <v>610</v>
      </c>
      <c r="D543" s="369">
        <f>'Функц. 2026-2028'!F187</f>
        <v>55149</v>
      </c>
      <c r="E543" s="473">
        <f>'Функц. 2026-2028'!H187</f>
        <v>53905</v>
      </c>
      <c r="F543" s="369">
        <f>'Функц. 2026-2028'!J187</f>
        <v>55726</v>
      </c>
      <c r="G543" s="236"/>
    </row>
    <row r="544" spans="1:7" x14ac:dyDescent="0.25">
      <c r="A544" s="283" t="s">
        <v>241</v>
      </c>
      <c r="B544" s="458" t="s">
        <v>242</v>
      </c>
      <c r="C544" s="514"/>
      <c r="D544" s="370">
        <f t="shared" ref="D544:F545" si="173">D545</f>
        <v>700</v>
      </c>
      <c r="E544" s="499">
        <f t="shared" si="173"/>
        <v>0</v>
      </c>
      <c r="F544" s="370">
        <f t="shared" si="173"/>
        <v>0</v>
      </c>
      <c r="G544" s="138"/>
    </row>
    <row r="545" spans="1:30" ht="31.5" x14ac:dyDescent="0.25">
      <c r="A545" s="223" t="s">
        <v>681</v>
      </c>
      <c r="B545" s="142" t="s">
        <v>243</v>
      </c>
      <c r="C545" s="472"/>
      <c r="D545" s="369">
        <f t="shared" si="173"/>
        <v>700</v>
      </c>
      <c r="E545" s="473">
        <f t="shared" si="173"/>
        <v>0</v>
      </c>
      <c r="F545" s="369">
        <f t="shared" si="173"/>
        <v>0</v>
      </c>
      <c r="G545" s="138"/>
    </row>
    <row r="546" spans="1:30" ht="31.5" x14ac:dyDescent="0.25">
      <c r="A546" s="223" t="s">
        <v>578</v>
      </c>
      <c r="B546" s="142" t="s">
        <v>575</v>
      </c>
      <c r="C546" s="253"/>
      <c r="D546" s="369">
        <f t="shared" ref="D546:F547" si="174">D547</f>
        <v>700</v>
      </c>
      <c r="E546" s="473">
        <f t="shared" si="174"/>
        <v>0</v>
      </c>
      <c r="F546" s="369">
        <f t="shared" si="174"/>
        <v>0</v>
      </c>
      <c r="G546" s="138"/>
    </row>
    <row r="547" spans="1:30" ht="31.5" x14ac:dyDescent="0.25">
      <c r="A547" s="210" t="s">
        <v>577</v>
      </c>
      <c r="B547" s="142" t="s">
        <v>576</v>
      </c>
      <c r="C547" s="253"/>
      <c r="D547" s="369">
        <f>D548</f>
        <v>700</v>
      </c>
      <c r="E547" s="473">
        <f t="shared" si="174"/>
        <v>0</v>
      </c>
      <c r="F547" s="369">
        <f t="shared" si="174"/>
        <v>0</v>
      </c>
      <c r="G547" s="138"/>
    </row>
    <row r="548" spans="1:30" s="153" customFormat="1" x14ac:dyDescent="0.25">
      <c r="A548" s="225" t="s">
        <v>117</v>
      </c>
      <c r="B548" s="142" t="s">
        <v>576</v>
      </c>
      <c r="C548" s="253">
        <v>200</v>
      </c>
      <c r="D548" s="369">
        <f>D549</f>
        <v>700</v>
      </c>
      <c r="E548" s="473">
        <f>E549</f>
        <v>0</v>
      </c>
      <c r="F548" s="369">
        <f>F549</f>
        <v>0</v>
      </c>
      <c r="G548" s="138"/>
    </row>
    <row r="549" spans="1:30" s="153" customFormat="1" x14ac:dyDescent="0.25">
      <c r="A549" s="225" t="s">
        <v>50</v>
      </c>
      <c r="B549" s="142" t="s">
        <v>576</v>
      </c>
      <c r="C549" s="253">
        <v>240</v>
      </c>
      <c r="D549" s="369">
        <f>'Функц. 2026-2028'!F446</f>
        <v>700</v>
      </c>
      <c r="E549" s="473">
        <f>'Функц. 2026-2028'!H446</f>
        <v>0</v>
      </c>
      <c r="F549" s="369">
        <f>'Функц. 2026-2028'!J446</f>
        <v>0</v>
      </c>
      <c r="G549" s="138"/>
    </row>
    <row r="550" spans="1:30" x14ac:dyDescent="0.25">
      <c r="A550" s="282" t="s">
        <v>234</v>
      </c>
      <c r="B550" s="458" t="s">
        <v>235</v>
      </c>
      <c r="C550" s="525"/>
      <c r="D550" s="370">
        <f>D569+D587+D551</f>
        <v>693063.9</v>
      </c>
      <c r="E550" s="499">
        <f>E569+E587+E551</f>
        <v>933414</v>
      </c>
      <c r="F550" s="370">
        <f>F569+F587+F551</f>
        <v>706046.2</v>
      </c>
      <c r="G550" s="138"/>
    </row>
    <row r="551" spans="1:30" s="153" customFormat="1" x14ac:dyDescent="0.25">
      <c r="A551" s="214" t="s">
        <v>356</v>
      </c>
      <c r="B551" s="142" t="s">
        <v>357</v>
      </c>
      <c r="C551" s="525"/>
      <c r="D551" s="369">
        <f>D552+D562</f>
        <v>458056.6</v>
      </c>
      <c r="E551" s="473">
        <f>E552+E562</f>
        <v>700221.5</v>
      </c>
      <c r="F551" s="369">
        <f>F552+F562</f>
        <v>469677</v>
      </c>
      <c r="G551" s="138"/>
    </row>
    <row r="552" spans="1:30" s="153" customFormat="1" ht="31.5" x14ac:dyDescent="0.25">
      <c r="A552" s="214" t="s">
        <v>380</v>
      </c>
      <c r="B552" s="142" t="s">
        <v>381</v>
      </c>
      <c r="C552" s="508"/>
      <c r="D552" s="369">
        <f>D553+D559+D556</f>
        <v>380529.3</v>
      </c>
      <c r="E552" s="473">
        <f t="shared" ref="E552:F552" si="175">E553+E559+E556</f>
        <v>0</v>
      </c>
      <c r="F552" s="369">
        <f t="shared" si="175"/>
        <v>0</v>
      </c>
      <c r="G552" s="473" t="e">
        <f>#REF!+G553+#REF!+G559+G556</f>
        <v>#REF!</v>
      </c>
      <c r="H552" s="369" t="e">
        <f>#REF!+H553+#REF!+H559+H556</f>
        <v>#REF!</v>
      </c>
      <c r="I552" s="369" t="e">
        <f>#REF!+I553+#REF!+I559+I556</f>
        <v>#REF!</v>
      </c>
      <c r="J552" s="369" t="e">
        <f>#REF!+J553+#REF!+J559+J556</f>
        <v>#REF!</v>
      </c>
      <c r="K552" s="369" t="e">
        <f>#REF!+K553+#REF!+K559+K556</f>
        <v>#REF!</v>
      </c>
      <c r="L552" s="369" t="e">
        <f>#REF!+L553+#REF!+L559+L556</f>
        <v>#REF!</v>
      </c>
      <c r="M552" s="369" t="e">
        <f>#REF!+M553+#REF!+M559+M556</f>
        <v>#REF!</v>
      </c>
      <c r="N552" s="369" t="e">
        <f>#REF!+N553+#REF!+N559+N556</f>
        <v>#REF!</v>
      </c>
      <c r="O552" s="369" t="e">
        <f>#REF!+O553+#REF!+O559+O556</f>
        <v>#REF!</v>
      </c>
      <c r="P552" s="369" t="e">
        <f>#REF!+P553+#REF!+P559+P556</f>
        <v>#REF!</v>
      </c>
      <c r="Q552" s="369" t="e">
        <f>#REF!+Q553+#REF!+Q559+Q556</f>
        <v>#REF!</v>
      </c>
      <c r="R552" s="369" t="e">
        <f>#REF!+R553+#REF!+R559+R556</f>
        <v>#REF!</v>
      </c>
      <c r="S552" s="369" t="e">
        <f>#REF!+S553+#REF!+S559+S556</f>
        <v>#REF!</v>
      </c>
      <c r="T552" s="369" t="e">
        <f>#REF!+T553+#REF!+T559+T556</f>
        <v>#REF!</v>
      </c>
      <c r="U552" s="369" t="e">
        <f>#REF!+U553+#REF!+U559+U556</f>
        <v>#REF!</v>
      </c>
      <c r="V552" s="369" t="e">
        <f>#REF!+V553+#REF!+V559+V556</f>
        <v>#REF!</v>
      </c>
      <c r="W552" s="369" t="e">
        <f>#REF!+W553+#REF!+W559+W556</f>
        <v>#REF!</v>
      </c>
      <c r="X552" s="369" t="e">
        <f>#REF!+X553+#REF!+X559+X556</f>
        <v>#REF!</v>
      </c>
      <c r="Y552" s="369" t="e">
        <f>#REF!+Y553+#REF!+Y559+Y556</f>
        <v>#REF!</v>
      </c>
      <c r="Z552" s="369" t="e">
        <f>#REF!+Z553+#REF!+Z559+Z556</f>
        <v>#REF!</v>
      </c>
      <c r="AA552" s="369" t="e">
        <f>#REF!+AA553+#REF!+AA559+AA556</f>
        <v>#REF!</v>
      </c>
      <c r="AB552" s="369" t="e">
        <f>#REF!+AB553+#REF!+AB559+AB556</f>
        <v>#REF!</v>
      </c>
      <c r="AC552" s="369" t="e">
        <f>#REF!+AC553+#REF!+AC559+AC556</f>
        <v>#REF!</v>
      </c>
      <c r="AD552" s="369" t="e">
        <f>#REF!+AD553+#REF!+AD559+AD556</f>
        <v>#REF!</v>
      </c>
    </row>
    <row r="553" spans="1:30" s="153" customFormat="1" ht="31.5" x14ac:dyDescent="0.25">
      <c r="A553" s="318" t="s">
        <v>683</v>
      </c>
      <c r="B553" s="457" t="s">
        <v>682</v>
      </c>
      <c r="C553" s="508"/>
      <c r="D553" s="369">
        <f t="shared" ref="D553:F554" si="176">D554</f>
        <v>41995</v>
      </c>
      <c r="E553" s="473">
        <f t="shared" si="176"/>
        <v>0</v>
      </c>
      <c r="F553" s="369">
        <f t="shared" si="176"/>
        <v>0</v>
      </c>
      <c r="G553" s="138"/>
    </row>
    <row r="554" spans="1:30" s="153" customFormat="1" x14ac:dyDescent="0.25">
      <c r="A554" s="376" t="s">
        <v>117</v>
      </c>
      <c r="B554" s="457" t="s">
        <v>682</v>
      </c>
      <c r="C554" s="508" t="s">
        <v>36</v>
      </c>
      <c r="D554" s="369">
        <f t="shared" si="176"/>
        <v>41995</v>
      </c>
      <c r="E554" s="473">
        <f t="shared" si="176"/>
        <v>0</v>
      </c>
      <c r="F554" s="369">
        <f t="shared" si="176"/>
        <v>0</v>
      </c>
      <c r="G554" s="138"/>
    </row>
    <row r="555" spans="1:30" s="153" customFormat="1" x14ac:dyDescent="0.25">
      <c r="A555" s="376" t="s">
        <v>50</v>
      </c>
      <c r="B555" s="457" t="s">
        <v>682</v>
      </c>
      <c r="C555" s="508" t="s">
        <v>63</v>
      </c>
      <c r="D555" s="369">
        <f>'Функц. 2026-2028'!F452</f>
        <v>41995</v>
      </c>
      <c r="E555" s="531">
        <f>'Функц. 2026-2028'!H452</f>
        <v>0</v>
      </c>
      <c r="F555" s="126">
        <f>'Функц. 2026-2028'!J452</f>
        <v>0</v>
      </c>
      <c r="G555" s="138"/>
    </row>
    <row r="556" spans="1:30" s="371" customFormat="1" x14ac:dyDescent="0.25">
      <c r="A556" s="314" t="s">
        <v>720</v>
      </c>
      <c r="B556" s="457" t="s">
        <v>721</v>
      </c>
      <c r="C556" s="519"/>
      <c r="D556" s="369">
        <f>D557</f>
        <v>10920</v>
      </c>
      <c r="E556" s="473">
        <f t="shared" ref="E556:F557" si="177">E557</f>
        <v>0</v>
      </c>
      <c r="F556" s="369">
        <f t="shared" si="177"/>
        <v>0</v>
      </c>
      <c r="G556" s="372"/>
    </row>
    <row r="557" spans="1:30" s="371" customFormat="1" x14ac:dyDescent="0.25">
      <c r="A557" s="314" t="s">
        <v>117</v>
      </c>
      <c r="B557" s="457" t="s">
        <v>721</v>
      </c>
      <c r="C557" s="519" t="s">
        <v>36</v>
      </c>
      <c r="D557" s="369">
        <f>D558</f>
        <v>10920</v>
      </c>
      <c r="E557" s="473">
        <f t="shared" si="177"/>
        <v>0</v>
      </c>
      <c r="F557" s="369">
        <f t="shared" si="177"/>
        <v>0</v>
      </c>
      <c r="G557" s="372"/>
    </row>
    <row r="558" spans="1:30" s="371" customFormat="1" x14ac:dyDescent="0.25">
      <c r="A558" s="314" t="s">
        <v>50</v>
      </c>
      <c r="B558" s="457" t="s">
        <v>721</v>
      </c>
      <c r="C558" s="519" t="s">
        <v>63</v>
      </c>
      <c r="D558" s="369">
        <f>'Функц. 2026-2028'!F455</f>
        <v>10920</v>
      </c>
      <c r="E558" s="531">
        <f>'Функц. 2026-2028'!H454</f>
        <v>0</v>
      </c>
      <c r="F558" s="126">
        <f>'Функц. 2026-2028'!J455</f>
        <v>0</v>
      </c>
      <c r="G558" s="372"/>
    </row>
    <row r="559" spans="1:30" s="371" customFormat="1" x14ac:dyDescent="0.25">
      <c r="A559" s="318" t="s">
        <v>690</v>
      </c>
      <c r="B559" s="457" t="s">
        <v>689</v>
      </c>
      <c r="C559" s="519"/>
      <c r="D559" s="369">
        <f>D560</f>
        <v>327614.3</v>
      </c>
      <c r="E559" s="473">
        <f t="shared" ref="E559:F560" si="178">E560</f>
        <v>0</v>
      </c>
      <c r="F559" s="369">
        <f t="shared" si="178"/>
        <v>0</v>
      </c>
      <c r="G559" s="372"/>
    </row>
    <row r="560" spans="1:30" s="371" customFormat="1" x14ac:dyDescent="0.25">
      <c r="A560" s="314" t="s">
        <v>117</v>
      </c>
      <c r="B560" s="457" t="s">
        <v>689</v>
      </c>
      <c r="C560" s="519" t="s">
        <v>36</v>
      </c>
      <c r="D560" s="369">
        <f>D561</f>
        <v>327614.3</v>
      </c>
      <c r="E560" s="473">
        <f t="shared" si="178"/>
        <v>0</v>
      </c>
      <c r="F560" s="369">
        <f t="shared" si="178"/>
        <v>0</v>
      </c>
      <c r="G560" s="372"/>
    </row>
    <row r="561" spans="1:30" s="371" customFormat="1" x14ac:dyDescent="0.25">
      <c r="A561" s="314" t="s">
        <v>50</v>
      </c>
      <c r="B561" s="457" t="s">
        <v>689</v>
      </c>
      <c r="C561" s="519" t="s">
        <v>63</v>
      </c>
      <c r="D561" s="369">
        <f>'Функц. 2026-2028'!F458</f>
        <v>327614.3</v>
      </c>
      <c r="E561" s="531">
        <f>'Функц. 2026-2028'!H458</f>
        <v>0</v>
      </c>
      <c r="F561" s="126">
        <f>'Функц. 2026-2028'!J458</f>
        <v>0</v>
      </c>
      <c r="G561" s="372"/>
    </row>
    <row r="562" spans="1:30" s="153" customFormat="1" x14ac:dyDescent="0.25">
      <c r="A562" s="212" t="s">
        <v>601</v>
      </c>
      <c r="B562" s="142" t="s">
        <v>602</v>
      </c>
      <c r="C562" s="508"/>
      <c r="D562" s="369">
        <f>D563+D566</f>
        <v>77527.3</v>
      </c>
      <c r="E562" s="473">
        <f t="shared" ref="E562:F562" si="179">E563+E566</f>
        <v>700221.5</v>
      </c>
      <c r="F562" s="369">
        <f t="shared" si="179"/>
        <v>469677</v>
      </c>
      <c r="G562" s="138"/>
    </row>
    <row r="563" spans="1:30" s="153" customFormat="1" ht="31.5" x14ac:dyDescent="0.25">
      <c r="A563" s="376" t="s">
        <v>722</v>
      </c>
      <c r="B563" s="142" t="s">
        <v>723</v>
      </c>
      <c r="C563" s="508"/>
      <c r="D563" s="369">
        <f xml:space="preserve"> D564</f>
        <v>0</v>
      </c>
      <c r="E563" s="531">
        <f xml:space="preserve"> E564</f>
        <v>0</v>
      </c>
      <c r="F563" s="126">
        <f xml:space="preserve"> F564</f>
        <v>469677</v>
      </c>
      <c r="G563" s="138"/>
    </row>
    <row r="564" spans="1:30" s="153" customFormat="1" x14ac:dyDescent="0.25">
      <c r="A564" s="376" t="s">
        <v>117</v>
      </c>
      <c r="B564" s="142" t="s">
        <v>723</v>
      </c>
      <c r="C564" s="508" t="s">
        <v>36</v>
      </c>
      <c r="D564" s="369">
        <f>D565</f>
        <v>0</v>
      </c>
      <c r="E564" s="531">
        <f>E565</f>
        <v>0</v>
      </c>
      <c r="F564" s="126">
        <f>F565</f>
        <v>469677</v>
      </c>
      <c r="G564" s="138"/>
    </row>
    <row r="565" spans="1:30" s="153" customFormat="1" x14ac:dyDescent="0.25">
      <c r="A565" s="376" t="s">
        <v>50</v>
      </c>
      <c r="B565" s="142" t="s">
        <v>723</v>
      </c>
      <c r="C565" s="508" t="s">
        <v>63</v>
      </c>
      <c r="D565" s="369">
        <f>'Функц. 2026-2028'!F462</f>
        <v>0</v>
      </c>
      <c r="E565" s="531">
        <f>'Функц. 2026-2028'!H462</f>
        <v>0</v>
      </c>
      <c r="F565" s="126">
        <f>'Функц. 2026-2028'!J462</f>
        <v>469677</v>
      </c>
      <c r="G565" s="220"/>
    </row>
    <row r="566" spans="1:30" s="371" customFormat="1" ht="31.5" x14ac:dyDescent="0.25">
      <c r="A566" s="314" t="s">
        <v>579</v>
      </c>
      <c r="B566" s="142" t="s">
        <v>605</v>
      </c>
      <c r="C566" s="519"/>
      <c r="D566" s="369">
        <f>D567</f>
        <v>77527.3</v>
      </c>
      <c r="E566" s="473">
        <f t="shared" ref="E566:F566" si="180">E567</f>
        <v>700221.5</v>
      </c>
      <c r="F566" s="369">
        <f t="shared" si="180"/>
        <v>0</v>
      </c>
      <c r="G566" s="220"/>
    </row>
    <row r="567" spans="1:30" s="371" customFormat="1" x14ac:dyDescent="0.25">
      <c r="A567" s="314" t="s">
        <v>117</v>
      </c>
      <c r="B567" s="142" t="s">
        <v>605</v>
      </c>
      <c r="C567" s="519" t="s">
        <v>36</v>
      </c>
      <c r="D567" s="369">
        <f>D568</f>
        <v>77527.3</v>
      </c>
      <c r="E567" s="473">
        <f t="shared" ref="E567:F567" si="181">E568</f>
        <v>700221.5</v>
      </c>
      <c r="F567" s="369">
        <f t="shared" si="181"/>
        <v>0</v>
      </c>
      <c r="G567" s="220"/>
    </row>
    <row r="568" spans="1:30" s="371" customFormat="1" x14ac:dyDescent="0.25">
      <c r="A568" s="314" t="s">
        <v>50</v>
      </c>
      <c r="B568" s="142" t="s">
        <v>605</v>
      </c>
      <c r="C568" s="519" t="s">
        <v>63</v>
      </c>
      <c r="D568" s="369">
        <f>'Функц. 2026-2028'!F465</f>
        <v>77527.3</v>
      </c>
      <c r="E568" s="531">
        <f>'Функц. 2026-2028'!H465</f>
        <v>700221.5</v>
      </c>
      <c r="F568" s="126">
        <f>'Функц. 2026-2028'!J465</f>
        <v>0</v>
      </c>
      <c r="G568" s="220"/>
    </row>
    <row r="569" spans="1:30" ht="31.5" x14ac:dyDescent="0.25">
      <c r="A569" s="227" t="s">
        <v>517</v>
      </c>
      <c r="B569" s="142" t="s">
        <v>236</v>
      </c>
      <c r="C569" s="253"/>
      <c r="D569" s="369">
        <f>D570</f>
        <v>208349.6</v>
      </c>
      <c r="E569" s="473">
        <f t="shared" ref="E569:F569" si="182">E570</f>
        <v>208263.40000000002</v>
      </c>
      <c r="F569" s="369">
        <f t="shared" si="182"/>
        <v>211375.5</v>
      </c>
      <c r="G569" s="138"/>
    </row>
    <row r="570" spans="1:30" ht="31.5" x14ac:dyDescent="0.25">
      <c r="A570" s="212" t="s">
        <v>518</v>
      </c>
      <c r="B570" s="142" t="s">
        <v>237</v>
      </c>
      <c r="C570" s="253"/>
      <c r="D570" s="369">
        <f>D584+D575+D581+D578+D571</f>
        <v>208349.6</v>
      </c>
      <c r="E570" s="473">
        <f t="shared" ref="E570:F570" si="183">E584+E575+E581+E578+E571</f>
        <v>208263.40000000002</v>
      </c>
      <c r="F570" s="369">
        <f t="shared" si="183"/>
        <v>211375.5</v>
      </c>
      <c r="G570" s="473" t="e">
        <f>G584+G575+#REF!+G581+G578+G571</f>
        <v>#REF!</v>
      </c>
      <c r="H570" s="369" t="e">
        <f>H584+H575+#REF!+H581+H578+H571</f>
        <v>#REF!</v>
      </c>
      <c r="I570" s="369" t="e">
        <f>I584+I575+#REF!+I581+I578+I571</f>
        <v>#REF!</v>
      </c>
      <c r="J570" s="369" t="e">
        <f>J584+J575+#REF!+J581+J578+J571</f>
        <v>#REF!</v>
      </c>
      <c r="K570" s="369" t="e">
        <f>K584+K575+#REF!+K581+K578+K571</f>
        <v>#REF!</v>
      </c>
      <c r="L570" s="369" t="e">
        <f>L584+L575+#REF!+L581+L578+L571</f>
        <v>#REF!</v>
      </c>
      <c r="M570" s="369" t="e">
        <f>M584+M575+#REF!+M581+M578+M571</f>
        <v>#REF!</v>
      </c>
      <c r="N570" s="369" t="e">
        <f>N584+N575+#REF!+N581+N578+N571</f>
        <v>#REF!</v>
      </c>
      <c r="O570" s="369" t="e">
        <f>O584+O575+#REF!+O581+O578+O571</f>
        <v>#REF!</v>
      </c>
      <c r="P570" s="369" t="e">
        <f>P584+P575+#REF!+P581+P578+P571</f>
        <v>#REF!</v>
      </c>
      <c r="Q570" s="369" t="e">
        <f>Q584+Q575+#REF!+Q581+Q578+Q571</f>
        <v>#REF!</v>
      </c>
      <c r="R570" s="369" t="e">
        <f>R584+R575+#REF!+R581+R578+R571</f>
        <v>#REF!</v>
      </c>
      <c r="S570" s="369" t="e">
        <f>S584+S575+#REF!+S581+S578+S571</f>
        <v>#REF!</v>
      </c>
      <c r="T570" s="369" t="e">
        <f>T584+T575+#REF!+T581+T578+T571</f>
        <v>#REF!</v>
      </c>
      <c r="U570" s="369" t="e">
        <f>U584+U575+#REF!+U581+U578+U571</f>
        <v>#REF!</v>
      </c>
      <c r="V570" s="369" t="e">
        <f>V584+V575+#REF!+V581+V578+V571</f>
        <v>#REF!</v>
      </c>
      <c r="W570" s="369" t="e">
        <f>W584+W575+#REF!+W581+W578+W571</f>
        <v>#REF!</v>
      </c>
      <c r="X570" s="369" t="e">
        <f>X584+X575+#REF!+X581+X578+X571</f>
        <v>#REF!</v>
      </c>
      <c r="Y570" s="369" t="e">
        <f>Y584+Y575+#REF!+Y581+Y578+Y571</f>
        <v>#REF!</v>
      </c>
      <c r="Z570" s="369" t="e">
        <f>Z584+Z575+#REF!+Z581+Z578+Z571</f>
        <v>#REF!</v>
      </c>
      <c r="AA570" s="369" t="e">
        <f>AA584+AA575+#REF!+AA581+AA578+AA571</f>
        <v>#REF!</v>
      </c>
      <c r="AB570" s="369" t="e">
        <f>AB584+AB575+#REF!+AB581+AB578+AB571</f>
        <v>#REF!</v>
      </c>
      <c r="AC570" s="369" t="e">
        <f>AC584+AC575+#REF!+AC581+AC578+AC571</f>
        <v>#REF!</v>
      </c>
      <c r="AD570" s="369" t="e">
        <f>AD584+AD575+#REF!+AD581+AD578+AD571</f>
        <v>#REF!</v>
      </c>
    </row>
    <row r="571" spans="1:30" s="153" customFormat="1" x14ac:dyDescent="0.25">
      <c r="A571" s="212" t="s">
        <v>588</v>
      </c>
      <c r="B571" s="142" t="s">
        <v>589</v>
      </c>
      <c r="C571" s="253"/>
      <c r="D571" s="369">
        <f>D572</f>
        <v>18972</v>
      </c>
      <c r="E571" s="473">
        <f t="shared" ref="E571:F571" si="184">E572</f>
        <v>20772.7</v>
      </c>
      <c r="F571" s="369">
        <f t="shared" si="184"/>
        <v>22257.4</v>
      </c>
      <c r="G571" s="473" t="e">
        <f>#REF!+G572</f>
        <v>#REF!</v>
      </c>
      <c r="H571" s="369" t="e">
        <f>#REF!+H572</f>
        <v>#REF!</v>
      </c>
      <c r="I571" s="369" t="e">
        <f>#REF!+I572</f>
        <v>#REF!</v>
      </c>
      <c r="J571" s="369" t="e">
        <f>#REF!+J572</f>
        <v>#REF!</v>
      </c>
      <c r="K571" s="369" t="e">
        <f>#REF!+K572</f>
        <v>#REF!</v>
      </c>
      <c r="L571" s="369" t="e">
        <f>#REF!+L572</f>
        <v>#REF!</v>
      </c>
      <c r="M571" s="369" t="e">
        <f>#REF!+M572</f>
        <v>#REF!</v>
      </c>
      <c r="N571" s="369" t="e">
        <f>#REF!+N572</f>
        <v>#REF!</v>
      </c>
      <c r="O571" s="369" t="e">
        <f>#REF!+O572</f>
        <v>#REF!</v>
      </c>
      <c r="P571" s="369" t="e">
        <f>#REF!+P572</f>
        <v>#REF!</v>
      </c>
      <c r="Q571" s="369" t="e">
        <f>#REF!+Q572</f>
        <v>#REF!</v>
      </c>
      <c r="R571" s="369" t="e">
        <f>#REF!+R572</f>
        <v>#REF!</v>
      </c>
      <c r="S571" s="369" t="e">
        <f>#REF!+S572</f>
        <v>#REF!</v>
      </c>
      <c r="T571" s="369" t="e">
        <f>#REF!+T572</f>
        <v>#REF!</v>
      </c>
      <c r="U571" s="369" t="e">
        <f>#REF!+U572</f>
        <v>#REF!</v>
      </c>
      <c r="V571" s="369" t="e">
        <f>#REF!+V572</f>
        <v>#REF!</v>
      </c>
      <c r="W571" s="369" t="e">
        <f>#REF!+W572</f>
        <v>#REF!</v>
      </c>
      <c r="X571" s="369" t="e">
        <f>#REF!+X572</f>
        <v>#REF!</v>
      </c>
      <c r="Y571" s="369" t="e">
        <f>#REF!+Y572</f>
        <v>#REF!</v>
      </c>
      <c r="Z571" s="369" t="e">
        <f>#REF!+Z572</f>
        <v>#REF!</v>
      </c>
      <c r="AA571" s="369" t="e">
        <f>#REF!+AA572</f>
        <v>#REF!</v>
      </c>
      <c r="AB571" s="369" t="e">
        <f>#REF!+AB572</f>
        <v>#REF!</v>
      </c>
      <c r="AC571" s="369" t="e">
        <f>#REF!+AC572</f>
        <v>#REF!</v>
      </c>
      <c r="AD571" s="369" t="e">
        <f>#REF!+AD572</f>
        <v>#REF!</v>
      </c>
    </row>
    <row r="572" spans="1:30" s="371" customFormat="1" x14ac:dyDescent="0.25">
      <c r="A572" s="212" t="s">
        <v>660</v>
      </c>
      <c r="B572" s="142" t="s">
        <v>631</v>
      </c>
      <c r="C572" s="253"/>
      <c r="D572" s="369">
        <f>D573</f>
        <v>18972</v>
      </c>
      <c r="E572" s="473">
        <f t="shared" ref="E572:F573" si="185">E573</f>
        <v>20772.7</v>
      </c>
      <c r="F572" s="369">
        <f t="shared" si="185"/>
        <v>22257.4</v>
      </c>
      <c r="G572" s="372"/>
    </row>
    <row r="573" spans="1:30" s="371" customFormat="1" ht="31.5" x14ac:dyDescent="0.25">
      <c r="A573" s="376" t="s">
        <v>58</v>
      </c>
      <c r="B573" s="142" t="s">
        <v>631</v>
      </c>
      <c r="C573" s="253">
        <v>600</v>
      </c>
      <c r="D573" s="369">
        <f>D574</f>
        <v>18972</v>
      </c>
      <c r="E573" s="473">
        <f t="shared" si="185"/>
        <v>20772.7</v>
      </c>
      <c r="F573" s="369">
        <f t="shared" si="185"/>
        <v>22257.4</v>
      </c>
      <c r="G573" s="372"/>
    </row>
    <row r="574" spans="1:30" s="371" customFormat="1" x14ac:dyDescent="0.25">
      <c r="A574" s="376" t="s">
        <v>59</v>
      </c>
      <c r="B574" s="142" t="s">
        <v>631</v>
      </c>
      <c r="C574" s="253">
        <v>610</v>
      </c>
      <c r="D574" s="369">
        <f>'Функц. 2026-2028'!F755</f>
        <v>18972</v>
      </c>
      <c r="E574" s="531">
        <f>'Функц. 2026-2028'!H755</f>
        <v>20772.7</v>
      </c>
      <c r="F574" s="126">
        <f>'Функц. 2026-2028'!J755</f>
        <v>22257.4</v>
      </c>
      <c r="G574" s="372"/>
    </row>
    <row r="575" spans="1:30" s="153" customFormat="1" x14ac:dyDescent="0.25">
      <c r="A575" s="376" t="s">
        <v>418</v>
      </c>
      <c r="B575" s="142" t="s">
        <v>386</v>
      </c>
      <c r="C575" s="253"/>
      <c r="D575" s="369">
        <f t="shared" ref="D575:F576" si="186">D576</f>
        <v>39178</v>
      </c>
      <c r="E575" s="531">
        <f t="shared" si="186"/>
        <v>33264</v>
      </c>
      <c r="F575" s="126">
        <f t="shared" si="186"/>
        <v>35571.9</v>
      </c>
      <c r="G575" s="138"/>
    </row>
    <row r="576" spans="1:30" s="153" customFormat="1" x14ac:dyDescent="0.25">
      <c r="A576" s="376" t="s">
        <v>117</v>
      </c>
      <c r="B576" s="142" t="s">
        <v>386</v>
      </c>
      <c r="C576" s="472">
        <v>200</v>
      </c>
      <c r="D576" s="369">
        <f t="shared" si="186"/>
        <v>39178</v>
      </c>
      <c r="E576" s="531">
        <f t="shared" si="186"/>
        <v>33264</v>
      </c>
      <c r="F576" s="126">
        <f t="shared" si="186"/>
        <v>35571.9</v>
      </c>
      <c r="G576" s="138"/>
    </row>
    <row r="577" spans="1:7" s="153" customFormat="1" x14ac:dyDescent="0.25">
      <c r="A577" s="376" t="s">
        <v>50</v>
      </c>
      <c r="B577" s="142" t="s">
        <v>386</v>
      </c>
      <c r="C577" s="253">
        <v>240</v>
      </c>
      <c r="D577" s="369">
        <f>'Функц. 2026-2028'!F470</f>
        <v>39178</v>
      </c>
      <c r="E577" s="531">
        <f>'Функц. 2026-2028'!H470</f>
        <v>33264</v>
      </c>
      <c r="F577" s="126">
        <f>'Функц. 2026-2028'!J470</f>
        <v>35571.9</v>
      </c>
      <c r="G577" s="138"/>
    </row>
    <row r="578" spans="1:7" s="153" customFormat="1" ht="31.5" x14ac:dyDescent="0.25">
      <c r="A578" s="376" t="s">
        <v>587</v>
      </c>
      <c r="B578" s="142" t="s">
        <v>586</v>
      </c>
      <c r="C578" s="253"/>
      <c r="D578" s="369">
        <f t="shared" ref="D578:F579" si="187">D579</f>
        <v>16977.2</v>
      </c>
      <c r="E578" s="473">
        <f t="shared" si="187"/>
        <v>16358.5</v>
      </c>
      <c r="F578" s="369">
        <f t="shared" si="187"/>
        <v>16358.5</v>
      </c>
      <c r="G578" s="138"/>
    </row>
    <row r="579" spans="1:7" s="153" customFormat="1" x14ac:dyDescent="0.25">
      <c r="A579" s="376" t="s">
        <v>117</v>
      </c>
      <c r="B579" s="142" t="s">
        <v>586</v>
      </c>
      <c r="C579" s="472">
        <v>200</v>
      </c>
      <c r="D579" s="369">
        <f t="shared" si="187"/>
        <v>16977.2</v>
      </c>
      <c r="E579" s="473">
        <f t="shared" si="187"/>
        <v>16358.5</v>
      </c>
      <c r="F579" s="369">
        <f t="shared" si="187"/>
        <v>16358.5</v>
      </c>
      <c r="G579" s="138"/>
    </row>
    <row r="580" spans="1:7" s="153" customFormat="1" x14ac:dyDescent="0.25">
      <c r="A580" s="376" t="s">
        <v>50</v>
      </c>
      <c r="B580" s="142" t="s">
        <v>586</v>
      </c>
      <c r="C580" s="253">
        <v>240</v>
      </c>
      <c r="D580" s="369">
        <f>'Функц. 2026-2028'!F473</f>
        <v>16977.2</v>
      </c>
      <c r="E580" s="473">
        <f>'Функц. 2026-2028'!H473</f>
        <v>16358.5</v>
      </c>
      <c r="F580" s="369">
        <f>'Функц. 2026-2028'!J473</f>
        <v>16358.5</v>
      </c>
      <c r="G580" s="138"/>
    </row>
    <row r="581" spans="1:7" s="153" customFormat="1" x14ac:dyDescent="0.25">
      <c r="A581" s="376" t="s">
        <v>584</v>
      </c>
      <c r="B581" s="142" t="s">
        <v>585</v>
      </c>
      <c r="C581" s="253"/>
      <c r="D581" s="369">
        <f t="shared" ref="D581:F581" si="188">D582</f>
        <v>16056.8</v>
      </c>
      <c r="E581" s="473">
        <f t="shared" si="188"/>
        <v>16156.5</v>
      </c>
      <c r="F581" s="369">
        <f t="shared" si="188"/>
        <v>16156.5</v>
      </c>
      <c r="G581" s="138"/>
    </row>
    <row r="582" spans="1:7" s="153" customFormat="1" x14ac:dyDescent="0.25">
      <c r="A582" s="376" t="s">
        <v>117</v>
      </c>
      <c r="B582" s="142" t="s">
        <v>585</v>
      </c>
      <c r="C582" s="472">
        <v>200</v>
      </c>
      <c r="D582" s="369">
        <f>D583</f>
        <v>16056.8</v>
      </c>
      <c r="E582" s="473">
        <f>E583</f>
        <v>16156.5</v>
      </c>
      <c r="F582" s="369">
        <f>F583</f>
        <v>16156.5</v>
      </c>
      <c r="G582" s="138"/>
    </row>
    <row r="583" spans="1:7" s="153" customFormat="1" x14ac:dyDescent="0.25">
      <c r="A583" s="376" t="s">
        <v>50</v>
      </c>
      <c r="B583" s="142" t="s">
        <v>585</v>
      </c>
      <c r="C583" s="253">
        <v>240</v>
      </c>
      <c r="D583" s="369">
        <f>'Функц. 2026-2028'!F476</f>
        <v>16056.8</v>
      </c>
      <c r="E583" s="531">
        <f>'Функц. 2026-2028'!H476</f>
        <v>16156.5</v>
      </c>
      <c r="F583" s="126">
        <f>'Функц. 2026-2028'!J476</f>
        <v>16156.5</v>
      </c>
      <c r="G583" s="138"/>
    </row>
    <row r="584" spans="1:7" s="371" customFormat="1" ht="31.5" x14ac:dyDescent="0.25">
      <c r="A584" s="229" t="s">
        <v>551</v>
      </c>
      <c r="B584" s="142" t="s">
        <v>404</v>
      </c>
      <c r="C584" s="253"/>
      <c r="D584" s="369">
        <f t="shared" ref="D584:F585" si="189">D585</f>
        <v>117165.6</v>
      </c>
      <c r="E584" s="531">
        <f t="shared" si="189"/>
        <v>121711.7</v>
      </c>
      <c r="F584" s="126">
        <f t="shared" si="189"/>
        <v>121031.2</v>
      </c>
      <c r="G584" s="372"/>
    </row>
    <row r="585" spans="1:7" s="371" customFormat="1" ht="31.5" x14ac:dyDescent="0.25">
      <c r="A585" s="225" t="s">
        <v>58</v>
      </c>
      <c r="B585" s="142" t="s">
        <v>404</v>
      </c>
      <c r="C585" s="472">
        <v>600</v>
      </c>
      <c r="D585" s="369">
        <f t="shared" si="189"/>
        <v>117165.6</v>
      </c>
      <c r="E585" s="531">
        <f t="shared" si="189"/>
        <v>121711.7</v>
      </c>
      <c r="F585" s="126">
        <f t="shared" si="189"/>
        <v>121031.2</v>
      </c>
      <c r="G585" s="372"/>
    </row>
    <row r="586" spans="1:7" s="371" customFormat="1" x14ac:dyDescent="0.25">
      <c r="A586" s="225" t="s">
        <v>59</v>
      </c>
      <c r="B586" s="142" t="s">
        <v>404</v>
      </c>
      <c r="C586" s="253">
        <v>610</v>
      </c>
      <c r="D586" s="369">
        <f>'Функц. 2026-2028'!F479</f>
        <v>117165.6</v>
      </c>
      <c r="E586" s="531">
        <f>'Функц. 2026-2028'!H479</f>
        <v>121711.7</v>
      </c>
      <c r="F586" s="126">
        <f>'Функц. 2026-2028'!J479</f>
        <v>121031.2</v>
      </c>
      <c r="G586" s="372"/>
    </row>
    <row r="587" spans="1:7" x14ac:dyDescent="0.25">
      <c r="A587" s="227" t="s">
        <v>182</v>
      </c>
      <c r="B587" s="142" t="s">
        <v>310</v>
      </c>
      <c r="C587" s="253"/>
      <c r="D587" s="369">
        <f t="shared" ref="D587:F588" si="190">D588</f>
        <v>26657.7</v>
      </c>
      <c r="E587" s="473">
        <f t="shared" si="190"/>
        <v>24929.1</v>
      </c>
      <c r="F587" s="369">
        <f t="shared" si="190"/>
        <v>24993.7</v>
      </c>
      <c r="G587" s="138"/>
    </row>
    <row r="588" spans="1:7" ht="31.5" x14ac:dyDescent="0.25">
      <c r="A588" s="227" t="s">
        <v>184</v>
      </c>
      <c r="B588" s="142" t="s">
        <v>311</v>
      </c>
      <c r="C588" s="253"/>
      <c r="D588" s="369">
        <f t="shared" si="190"/>
        <v>26657.7</v>
      </c>
      <c r="E588" s="473">
        <f t="shared" si="190"/>
        <v>24929.1</v>
      </c>
      <c r="F588" s="369">
        <f t="shared" si="190"/>
        <v>24993.7</v>
      </c>
      <c r="G588" s="138"/>
    </row>
    <row r="589" spans="1:7" x14ac:dyDescent="0.25">
      <c r="A589" s="229" t="s">
        <v>198</v>
      </c>
      <c r="B589" s="142" t="s">
        <v>519</v>
      </c>
      <c r="C589" s="253"/>
      <c r="D589" s="369">
        <f>D590+D593+D596</f>
        <v>26657.7</v>
      </c>
      <c r="E589" s="531">
        <f>E590+E593+E596</f>
        <v>24929.1</v>
      </c>
      <c r="F589" s="126">
        <f>F590+F593+F596</f>
        <v>24993.7</v>
      </c>
      <c r="G589" s="138"/>
    </row>
    <row r="590" spans="1:7" ht="31.5" x14ac:dyDescent="0.25">
      <c r="A590" s="225" t="s">
        <v>199</v>
      </c>
      <c r="B590" s="142" t="s">
        <v>520</v>
      </c>
      <c r="C590" s="509"/>
      <c r="D590" s="369">
        <f>D591</f>
        <v>1627.9</v>
      </c>
      <c r="E590" s="473">
        <f t="shared" ref="E590:F590" si="191">E591</f>
        <v>1681.4</v>
      </c>
      <c r="F590" s="369">
        <f t="shared" si="191"/>
        <v>1746</v>
      </c>
      <c r="G590" s="138"/>
    </row>
    <row r="591" spans="1:7" x14ac:dyDescent="0.25">
      <c r="A591" s="225" t="s">
        <v>117</v>
      </c>
      <c r="B591" s="142" t="s">
        <v>520</v>
      </c>
      <c r="C591" s="253">
        <v>200</v>
      </c>
      <c r="D591" s="369">
        <f>D592</f>
        <v>1627.9</v>
      </c>
      <c r="E591" s="531">
        <f>E592</f>
        <v>1681.4</v>
      </c>
      <c r="F591" s="126">
        <f>F592</f>
        <v>1746</v>
      </c>
      <c r="G591" s="138"/>
    </row>
    <row r="592" spans="1:7" x14ac:dyDescent="0.25">
      <c r="A592" s="225" t="s">
        <v>50</v>
      </c>
      <c r="B592" s="142" t="s">
        <v>520</v>
      </c>
      <c r="C592" s="253">
        <v>240</v>
      </c>
      <c r="D592" s="369">
        <f>'Функц. 2026-2028'!F515</f>
        <v>1627.9</v>
      </c>
      <c r="E592" s="531">
        <f>'Функц. 2026-2028'!H515</f>
        <v>1681.4</v>
      </c>
      <c r="F592" s="126">
        <f>'Функц. 2026-2028'!J515</f>
        <v>1746</v>
      </c>
      <c r="G592" s="138"/>
    </row>
    <row r="593" spans="1:31" ht="31.5" x14ac:dyDescent="0.25">
      <c r="A593" s="225" t="s">
        <v>200</v>
      </c>
      <c r="B593" s="142" t="s">
        <v>521</v>
      </c>
      <c r="C593" s="509"/>
      <c r="D593" s="369">
        <f t="shared" ref="D593:F594" si="192">D594</f>
        <v>15810.5</v>
      </c>
      <c r="E593" s="531">
        <f t="shared" si="192"/>
        <v>14698</v>
      </c>
      <c r="F593" s="126">
        <f t="shared" si="192"/>
        <v>14698</v>
      </c>
      <c r="G593" s="138"/>
    </row>
    <row r="594" spans="1:31" ht="47.25" x14ac:dyDescent="0.25">
      <c r="A594" s="225" t="s">
        <v>40</v>
      </c>
      <c r="B594" s="142" t="s">
        <v>521</v>
      </c>
      <c r="C594" s="253">
        <v>100</v>
      </c>
      <c r="D594" s="369">
        <f t="shared" si="192"/>
        <v>15810.5</v>
      </c>
      <c r="E594" s="531">
        <f t="shared" si="192"/>
        <v>14698</v>
      </c>
      <c r="F594" s="126">
        <f t="shared" si="192"/>
        <v>14698</v>
      </c>
      <c r="G594" s="138"/>
    </row>
    <row r="595" spans="1:31" x14ac:dyDescent="0.25">
      <c r="A595" s="225" t="s">
        <v>93</v>
      </c>
      <c r="B595" s="142" t="s">
        <v>521</v>
      </c>
      <c r="C595" s="253">
        <v>120</v>
      </c>
      <c r="D595" s="369">
        <f>'Функц. 2026-2028'!F518</f>
        <v>15810.5</v>
      </c>
      <c r="E595" s="531">
        <f>'Функц. 2026-2028'!H518</f>
        <v>14698</v>
      </c>
      <c r="F595" s="126">
        <f>'Функц. 2026-2028'!J518</f>
        <v>14698</v>
      </c>
      <c r="G595" s="138"/>
    </row>
    <row r="596" spans="1:31" ht="31.5" x14ac:dyDescent="0.25">
      <c r="A596" s="225" t="s">
        <v>201</v>
      </c>
      <c r="B596" s="142" t="s">
        <v>522</v>
      </c>
      <c r="C596" s="509"/>
      <c r="D596" s="369">
        <f t="shared" ref="D596:F597" si="193">D597</f>
        <v>9219.2999999999993</v>
      </c>
      <c r="E596" s="531">
        <f t="shared" si="193"/>
        <v>8549.7000000000007</v>
      </c>
      <c r="F596" s="126">
        <f t="shared" si="193"/>
        <v>8549.7000000000007</v>
      </c>
      <c r="G596" s="138"/>
    </row>
    <row r="597" spans="1:31" ht="47.25" x14ac:dyDescent="0.25">
      <c r="A597" s="225" t="s">
        <v>40</v>
      </c>
      <c r="B597" s="142" t="s">
        <v>522</v>
      </c>
      <c r="C597" s="253">
        <v>100</v>
      </c>
      <c r="D597" s="369">
        <f t="shared" si="193"/>
        <v>9219.2999999999993</v>
      </c>
      <c r="E597" s="531">
        <f t="shared" si="193"/>
        <v>8549.7000000000007</v>
      </c>
      <c r="F597" s="126">
        <f t="shared" si="193"/>
        <v>8549.7000000000007</v>
      </c>
      <c r="G597" s="138"/>
    </row>
    <row r="598" spans="1:31" x14ac:dyDescent="0.25">
      <c r="A598" s="225" t="s">
        <v>93</v>
      </c>
      <c r="B598" s="142" t="s">
        <v>522</v>
      </c>
      <c r="C598" s="253">
        <v>120</v>
      </c>
      <c r="D598" s="369">
        <f>'Функц. 2026-2028'!F521</f>
        <v>9219.2999999999993</v>
      </c>
      <c r="E598" s="531">
        <f>'Функц. 2026-2028'!H521</f>
        <v>8549.7000000000007</v>
      </c>
      <c r="F598" s="126">
        <f>'Функц. 2026-2028'!J521</f>
        <v>8549.7000000000007</v>
      </c>
      <c r="G598" s="138"/>
    </row>
    <row r="599" spans="1:31" s="371" customFormat="1" x14ac:dyDescent="0.25">
      <c r="A599" s="492" t="s">
        <v>700</v>
      </c>
      <c r="B599" s="549" t="s">
        <v>695</v>
      </c>
      <c r="C599" s="525"/>
      <c r="D599" s="370">
        <f>D600</f>
        <v>332706.59999999998</v>
      </c>
      <c r="E599" s="499">
        <f t="shared" ref="E599:F599" si="194">E600</f>
        <v>295008.90000000002</v>
      </c>
      <c r="F599" s="370">
        <f t="shared" si="194"/>
        <v>286445.2</v>
      </c>
      <c r="G599" s="372"/>
    </row>
    <row r="600" spans="1:31" s="371" customFormat="1" ht="31.5" x14ac:dyDescent="0.25">
      <c r="A600" s="314" t="s">
        <v>517</v>
      </c>
      <c r="B600" s="457" t="s">
        <v>696</v>
      </c>
      <c r="C600" s="507"/>
      <c r="D600" s="369">
        <f>D601+D627</f>
        <v>332706.59999999998</v>
      </c>
      <c r="E600" s="473">
        <f t="shared" ref="E600:F600" si="195">E601+E627</f>
        <v>295008.90000000002</v>
      </c>
      <c r="F600" s="369">
        <f t="shared" si="195"/>
        <v>286445.2</v>
      </c>
      <c r="G600" s="372"/>
    </row>
    <row r="601" spans="1:31" s="371" customFormat="1" ht="31.5" x14ac:dyDescent="0.25">
      <c r="A601" s="314" t="s">
        <v>699</v>
      </c>
      <c r="B601" s="457" t="s">
        <v>697</v>
      </c>
      <c r="C601" s="507"/>
      <c r="D601" s="369">
        <f>D622+D602+D607+D610+D613+D616+D619</f>
        <v>285524.59999999998</v>
      </c>
      <c r="E601" s="473">
        <f t="shared" ref="E601:F601" si="196">E622+E602+E607+E610+E613+E616+E619</f>
        <v>253923.20000000001</v>
      </c>
      <c r="F601" s="369">
        <f t="shared" si="196"/>
        <v>245359.50000000003</v>
      </c>
      <c r="G601" s="372"/>
    </row>
    <row r="602" spans="1:31" s="371" customFormat="1" x14ac:dyDescent="0.25">
      <c r="A602" s="555" t="s">
        <v>588</v>
      </c>
      <c r="B602" s="457" t="s">
        <v>705</v>
      </c>
      <c r="C602" s="545"/>
      <c r="D602" s="369">
        <f>D603+D605</f>
        <v>17805.8</v>
      </c>
      <c r="E602" s="473">
        <f t="shared" ref="E602:F602" si="197">E603+E605</f>
        <v>9513.1</v>
      </c>
      <c r="F602" s="369">
        <f t="shared" si="197"/>
        <v>10064.9</v>
      </c>
      <c r="G602" s="474"/>
      <c r="H602" s="475"/>
      <c r="I602" s="475"/>
      <c r="J602" s="475"/>
      <c r="K602" s="475"/>
      <c r="L602" s="475"/>
      <c r="M602" s="475"/>
      <c r="N602" s="475"/>
      <c r="O602" s="475"/>
      <c r="P602" s="475"/>
      <c r="Q602" s="475"/>
      <c r="R602" s="475"/>
      <c r="S602" s="475"/>
      <c r="T602" s="475"/>
      <c r="U602" s="475"/>
      <c r="V602" s="475"/>
      <c r="W602" s="475"/>
      <c r="X602" s="475"/>
      <c r="Y602" s="475"/>
      <c r="Z602" s="475"/>
      <c r="AA602" s="475"/>
      <c r="AB602" s="475"/>
      <c r="AC602" s="475"/>
      <c r="AD602" s="475"/>
      <c r="AE602" s="475"/>
    </row>
    <row r="603" spans="1:31" s="371" customFormat="1" x14ac:dyDescent="0.25">
      <c r="A603" s="225" t="s">
        <v>117</v>
      </c>
      <c r="B603" s="457" t="s">
        <v>705</v>
      </c>
      <c r="C603" s="508" t="s">
        <v>36</v>
      </c>
      <c r="D603" s="369">
        <f>D604</f>
        <v>10950</v>
      </c>
      <c r="E603" s="473">
        <f t="shared" ref="E603:F603" si="198">E604</f>
        <v>2000</v>
      </c>
      <c r="F603" s="369">
        <f t="shared" si="198"/>
        <v>2000</v>
      </c>
      <c r="G603" s="474"/>
      <c r="H603" s="475"/>
      <c r="I603" s="475"/>
      <c r="J603" s="475"/>
      <c r="K603" s="475"/>
      <c r="L603" s="475"/>
      <c r="M603" s="475"/>
      <c r="N603" s="475"/>
      <c r="O603" s="475"/>
      <c r="P603" s="475"/>
      <c r="Q603" s="475"/>
      <c r="R603" s="475"/>
      <c r="S603" s="475"/>
      <c r="T603" s="475"/>
      <c r="U603" s="475"/>
      <c r="V603" s="475"/>
      <c r="W603" s="475"/>
      <c r="X603" s="475"/>
      <c r="Y603" s="475"/>
      <c r="Z603" s="475"/>
      <c r="AA603" s="475"/>
      <c r="AB603" s="475"/>
      <c r="AC603" s="475"/>
      <c r="AD603" s="475"/>
      <c r="AE603" s="475"/>
    </row>
    <row r="604" spans="1:31" s="371" customFormat="1" x14ac:dyDescent="0.25">
      <c r="A604" s="225" t="s">
        <v>50</v>
      </c>
      <c r="B604" s="457" t="s">
        <v>705</v>
      </c>
      <c r="C604" s="508" t="s">
        <v>63</v>
      </c>
      <c r="D604" s="369">
        <f>'Функц. 2026-2028'!F485</f>
        <v>10950</v>
      </c>
      <c r="E604" s="473">
        <f>'Функц. 2026-2028'!H485</f>
        <v>2000</v>
      </c>
      <c r="F604" s="369">
        <f>'Функц. 2026-2028'!J485</f>
        <v>2000</v>
      </c>
      <c r="G604" s="474"/>
      <c r="H604" s="475"/>
      <c r="I604" s="475"/>
      <c r="J604" s="475"/>
      <c r="K604" s="475"/>
      <c r="L604" s="475"/>
      <c r="M604" s="475"/>
      <c r="N604" s="475"/>
      <c r="O604" s="475"/>
      <c r="P604" s="475"/>
      <c r="Q604" s="475"/>
      <c r="R604" s="475"/>
      <c r="S604" s="475"/>
      <c r="T604" s="475"/>
      <c r="U604" s="475"/>
      <c r="V604" s="475"/>
      <c r="W604" s="475"/>
      <c r="X604" s="475"/>
      <c r="Y604" s="475"/>
      <c r="Z604" s="475"/>
      <c r="AA604" s="475"/>
      <c r="AB604" s="475"/>
      <c r="AC604" s="475"/>
      <c r="AD604" s="475"/>
      <c r="AE604" s="475"/>
    </row>
    <row r="605" spans="1:31" s="371" customFormat="1" ht="31.5" x14ac:dyDescent="0.25">
      <c r="A605" s="376" t="s">
        <v>58</v>
      </c>
      <c r="B605" s="457" t="s">
        <v>705</v>
      </c>
      <c r="C605" s="508" t="s">
        <v>373</v>
      </c>
      <c r="D605" s="369">
        <f>D606</f>
        <v>6855.8</v>
      </c>
      <c r="E605" s="473">
        <f t="shared" ref="E605:F605" si="199">E606</f>
        <v>7513.1</v>
      </c>
      <c r="F605" s="369">
        <f t="shared" si="199"/>
        <v>8064.9</v>
      </c>
      <c r="G605" s="474"/>
      <c r="H605" s="475"/>
      <c r="I605" s="475"/>
      <c r="J605" s="475"/>
      <c r="K605" s="475"/>
      <c r="L605" s="475"/>
      <c r="M605" s="475"/>
      <c r="N605" s="475"/>
      <c r="O605" s="475"/>
      <c r="P605" s="475"/>
      <c r="Q605" s="475"/>
      <c r="R605" s="475"/>
      <c r="S605" s="475"/>
      <c r="T605" s="475"/>
      <c r="U605" s="475"/>
      <c r="V605" s="475"/>
      <c r="W605" s="475"/>
      <c r="X605" s="475"/>
      <c r="Y605" s="475"/>
      <c r="Z605" s="475"/>
      <c r="AA605" s="475"/>
      <c r="AB605" s="475"/>
      <c r="AC605" s="475"/>
      <c r="AD605" s="475"/>
      <c r="AE605" s="475"/>
    </row>
    <row r="606" spans="1:31" s="371" customFormat="1" x14ac:dyDescent="0.25">
      <c r="A606" s="376" t="s">
        <v>59</v>
      </c>
      <c r="B606" s="457" t="s">
        <v>705</v>
      </c>
      <c r="C606" s="508" t="s">
        <v>374</v>
      </c>
      <c r="D606" s="369">
        <f>'Функц. 2026-2028'!F761</f>
        <v>6855.8</v>
      </c>
      <c r="E606" s="473">
        <f>'Функц. 2026-2028'!H761</f>
        <v>7513.1</v>
      </c>
      <c r="F606" s="369">
        <f>'Функц. 2026-2028'!J761</f>
        <v>8064.9</v>
      </c>
      <c r="G606" s="474"/>
      <c r="H606" s="475"/>
      <c r="I606" s="475"/>
      <c r="J606" s="475"/>
      <c r="K606" s="475"/>
      <c r="L606" s="475"/>
      <c r="M606" s="475"/>
      <c r="N606" s="475"/>
      <c r="O606" s="475"/>
      <c r="P606" s="475"/>
      <c r="Q606" s="475"/>
      <c r="R606" s="475"/>
      <c r="S606" s="475"/>
      <c r="T606" s="475"/>
      <c r="U606" s="475"/>
      <c r="V606" s="475"/>
      <c r="W606" s="475"/>
      <c r="X606" s="475"/>
      <c r="Y606" s="475"/>
      <c r="Z606" s="475"/>
      <c r="AA606" s="475"/>
      <c r="AB606" s="475"/>
      <c r="AC606" s="475"/>
      <c r="AD606" s="475"/>
      <c r="AE606" s="475"/>
    </row>
    <row r="607" spans="1:31" s="371" customFormat="1" x14ac:dyDescent="0.25">
      <c r="A607" s="555" t="s">
        <v>703</v>
      </c>
      <c r="B607" s="457" t="s">
        <v>706</v>
      </c>
      <c r="C607" s="545"/>
      <c r="D607" s="369">
        <f>D608</f>
        <v>1851</v>
      </c>
      <c r="E607" s="473">
        <f t="shared" ref="E607:F607" si="200">E608</f>
        <v>450</v>
      </c>
      <c r="F607" s="369">
        <f t="shared" si="200"/>
        <v>450</v>
      </c>
      <c r="G607" s="474"/>
      <c r="H607" s="475"/>
      <c r="I607" s="475"/>
      <c r="J607" s="475"/>
      <c r="K607" s="475"/>
      <c r="L607" s="475"/>
      <c r="M607" s="475"/>
      <c r="N607" s="475"/>
      <c r="O607" s="475"/>
      <c r="P607" s="475"/>
      <c r="Q607" s="475"/>
      <c r="R607" s="475"/>
      <c r="S607" s="475"/>
      <c r="T607" s="475"/>
      <c r="U607" s="475"/>
      <c r="V607" s="475"/>
      <c r="W607" s="475"/>
      <c r="X607" s="475"/>
      <c r="Y607" s="475"/>
      <c r="Z607" s="475"/>
      <c r="AA607" s="475"/>
      <c r="AB607" s="475"/>
      <c r="AC607" s="475"/>
      <c r="AD607" s="475"/>
      <c r="AE607" s="475"/>
    </row>
    <row r="608" spans="1:31" s="371" customFormat="1" ht="31.5" x14ac:dyDescent="0.25">
      <c r="A608" s="280" t="s">
        <v>58</v>
      </c>
      <c r="B608" s="457" t="s">
        <v>706</v>
      </c>
      <c r="C608" s="508" t="s">
        <v>373</v>
      </c>
      <c r="D608" s="369">
        <f>D609</f>
        <v>1851</v>
      </c>
      <c r="E608" s="473">
        <f t="shared" ref="E608:F608" si="201">E609</f>
        <v>450</v>
      </c>
      <c r="F608" s="369">
        <f t="shared" si="201"/>
        <v>450</v>
      </c>
      <c r="G608" s="474"/>
      <c r="H608" s="475"/>
      <c r="I608" s="475"/>
      <c r="J608" s="475"/>
      <c r="K608" s="475"/>
      <c r="L608" s="475"/>
      <c r="M608" s="475"/>
      <c r="N608" s="475"/>
      <c r="O608" s="475"/>
      <c r="P608" s="475"/>
      <c r="Q608" s="475"/>
      <c r="R608" s="475"/>
      <c r="S608" s="475"/>
      <c r="T608" s="475"/>
      <c r="U608" s="475"/>
      <c r="V608" s="475"/>
      <c r="W608" s="475"/>
      <c r="X608" s="475"/>
      <c r="Y608" s="475"/>
      <c r="Z608" s="475"/>
      <c r="AA608" s="475"/>
      <c r="AB608" s="475"/>
      <c r="AC608" s="475"/>
      <c r="AD608" s="475"/>
      <c r="AE608" s="475"/>
    </row>
    <row r="609" spans="1:31" s="371" customFormat="1" x14ac:dyDescent="0.25">
      <c r="A609" s="280" t="s">
        <v>59</v>
      </c>
      <c r="B609" s="457" t="s">
        <v>706</v>
      </c>
      <c r="C609" s="508" t="s">
        <v>374</v>
      </c>
      <c r="D609" s="369">
        <f>'Функц. 2026-2028'!F488</f>
        <v>1851</v>
      </c>
      <c r="E609" s="473">
        <f>'Функц. 2026-2028'!H488</f>
        <v>450</v>
      </c>
      <c r="F609" s="369">
        <f>'Функц. 2026-2028'!J488</f>
        <v>450</v>
      </c>
      <c r="G609" s="474"/>
      <c r="H609" s="475"/>
      <c r="I609" s="475"/>
      <c r="J609" s="475"/>
      <c r="K609" s="475"/>
      <c r="L609" s="475"/>
      <c r="M609" s="475"/>
      <c r="N609" s="475"/>
      <c r="O609" s="475"/>
      <c r="P609" s="475"/>
      <c r="Q609" s="475"/>
      <c r="R609" s="475"/>
      <c r="S609" s="475"/>
      <c r="T609" s="475"/>
      <c r="U609" s="475"/>
      <c r="V609" s="475"/>
      <c r="W609" s="475"/>
      <c r="X609" s="475"/>
      <c r="Y609" s="475"/>
      <c r="Z609" s="475"/>
      <c r="AA609" s="475"/>
      <c r="AB609" s="475"/>
      <c r="AC609" s="475"/>
      <c r="AD609" s="475"/>
      <c r="AE609" s="475"/>
    </row>
    <row r="610" spans="1:31" s="371" customFormat="1" x14ac:dyDescent="0.25">
      <c r="A610" s="555" t="s">
        <v>421</v>
      </c>
      <c r="B610" s="457" t="s">
        <v>707</v>
      </c>
      <c r="C610" s="545"/>
      <c r="D610" s="369">
        <f>D611</f>
        <v>9880</v>
      </c>
      <c r="E610" s="473">
        <f t="shared" ref="E610:F610" si="202">E611</f>
        <v>7761.5</v>
      </c>
      <c r="F610" s="369">
        <f t="shared" si="202"/>
        <v>0</v>
      </c>
      <c r="G610" s="474"/>
      <c r="H610" s="475"/>
      <c r="I610" s="475"/>
      <c r="J610" s="475"/>
      <c r="K610" s="475"/>
      <c r="L610" s="475"/>
      <c r="M610" s="475"/>
      <c r="N610" s="475"/>
      <c r="O610" s="475"/>
      <c r="P610" s="475"/>
      <c r="Q610" s="475"/>
      <c r="R610" s="475"/>
      <c r="S610" s="475"/>
      <c r="T610" s="475"/>
      <c r="U610" s="475"/>
      <c r="V610" s="475"/>
      <c r="W610" s="475"/>
      <c r="X610" s="475"/>
      <c r="Y610" s="475"/>
      <c r="Z610" s="475"/>
      <c r="AA610" s="475"/>
      <c r="AB610" s="475"/>
      <c r="AC610" s="475"/>
      <c r="AD610" s="475"/>
      <c r="AE610" s="475"/>
    </row>
    <row r="611" spans="1:31" s="371" customFormat="1" x14ac:dyDescent="0.25">
      <c r="A611" s="225" t="s">
        <v>117</v>
      </c>
      <c r="B611" s="457" t="s">
        <v>707</v>
      </c>
      <c r="C611" s="508" t="s">
        <v>36</v>
      </c>
      <c r="D611" s="369">
        <f>D612</f>
        <v>9880</v>
      </c>
      <c r="E611" s="473">
        <f t="shared" ref="E611:F611" si="203">E612</f>
        <v>7761.5</v>
      </c>
      <c r="F611" s="369">
        <f t="shared" si="203"/>
        <v>0</v>
      </c>
      <c r="G611" s="474"/>
      <c r="H611" s="475"/>
      <c r="I611" s="475"/>
      <c r="J611" s="475"/>
      <c r="K611" s="475"/>
      <c r="L611" s="475"/>
      <c r="M611" s="475"/>
      <c r="N611" s="475"/>
      <c r="O611" s="475"/>
      <c r="P611" s="475"/>
      <c r="Q611" s="475"/>
      <c r="R611" s="475"/>
      <c r="S611" s="475"/>
      <c r="T611" s="475"/>
      <c r="U611" s="475"/>
      <c r="V611" s="475"/>
      <c r="W611" s="475"/>
      <c r="X611" s="475"/>
      <c r="Y611" s="475"/>
      <c r="Z611" s="475"/>
      <c r="AA611" s="475"/>
      <c r="AB611" s="475"/>
      <c r="AC611" s="475"/>
      <c r="AD611" s="475"/>
      <c r="AE611" s="475"/>
    </row>
    <row r="612" spans="1:31" s="371" customFormat="1" x14ac:dyDescent="0.25">
      <c r="A612" s="225" t="s">
        <v>50</v>
      </c>
      <c r="B612" s="457" t="s">
        <v>707</v>
      </c>
      <c r="C612" s="508" t="s">
        <v>63</v>
      </c>
      <c r="D612" s="369">
        <f>'Функц. 2026-2028'!F330</f>
        <v>9880</v>
      </c>
      <c r="E612" s="473">
        <f>'Функц. 2026-2028'!H330</f>
        <v>7761.5</v>
      </c>
      <c r="F612" s="369">
        <f>'ведом. 2026-2028'!AF780</f>
        <v>0</v>
      </c>
      <c r="G612" s="474"/>
      <c r="H612" s="475"/>
      <c r="I612" s="475"/>
      <c r="J612" s="475"/>
      <c r="K612" s="475"/>
      <c r="L612" s="475"/>
      <c r="M612" s="475"/>
      <c r="N612" s="475"/>
      <c r="O612" s="475"/>
      <c r="P612" s="475"/>
      <c r="Q612" s="475"/>
      <c r="R612" s="475"/>
      <c r="S612" s="475"/>
      <c r="T612" s="475"/>
      <c r="U612" s="475"/>
      <c r="V612" s="475"/>
      <c r="W612" s="475"/>
      <c r="X612" s="475"/>
      <c r="Y612" s="475"/>
      <c r="Z612" s="475"/>
      <c r="AA612" s="475"/>
      <c r="AB612" s="475"/>
      <c r="AC612" s="475"/>
      <c r="AD612" s="475"/>
      <c r="AE612" s="475"/>
    </row>
    <row r="613" spans="1:31" s="371" customFormat="1" x14ac:dyDescent="0.25">
      <c r="A613" s="555" t="s">
        <v>413</v>
      </c>
      <c r="B613" s="457" t="s">
        <v>708</v>
      </c>
      <c r="C613" s="545"/>
      <c r="D613" s="369">
        <f>D614</f>
        <v>8660</v>
      </c>
      <c r="E613" s="473">
        <f t="shared" ref="E613:F613" si="204">E614</f>
        <v>4082.1</v>
      </c>
      <c r="F613" s="369">
        <f t="shared" si="204"/>
        <v>4082.1</v>
      </c>
      <c r="G613" s="474"/>
      <c r="H613" s="475"/>
      <c r="I613" s="475"/>
      <c r="J613" s="475"/>
      <c r="K613" s="475"/>
      <c r="L613" s="475"/>
      <c r="M613" s="475"/>
      <c r="N613" s="475"/>
      <c r="O613" s="475"/>
      <c r="P613" s="475"/>
      <c r="Q613" s="475"/>
      <c r="R613" s="475"/>
      <c r="S613" s="475"/>
      <c r="T613" s="475"/>
      <c r="U613" s="475"/>
      <c r="V613" s="475"/>
      <c r="W613" s="475"/>
      <c r="X613" s="475"/>
      <c r="Y613" s="475"/>
      <c r="Z613" s="475"/>
      <c r="AA613" s="475"/>
      <c r="AB613" s="475"/>
      <c r="AC613" s="475"/>
      <c r="AD613" s="475"/>
      <c r="AE613" s="475"/>
    </row>
    <row r="614" spans="1:31" s="371" customFormat="1" x14ac:dyDescent="0.25">
      <c r="A614" s="225" t="s">
        <v>117</v>
      </c>
      <c r="B614" s="457" t="s">
        <v>708</v>
      </c>
      <c r="C614" s="508" t="s">
        <v>36</v>
      </c>
      <c r="D614" s="369">
        <f>D615</f>
        <v>8660</v>
      </c>
      <c r="E614" s="473">
        <f t="shared" ref="E614:F614" si="205">E615</f>
        <v>4082.1</v>
      </c>
      <c r="F614" s="369">
        <f t="shared" si="205"/>
        <v>4082.1</v>
      </c>
      <c r="G614" s="474"/>
      <c r="H614" s="475"/>
      <c r="I614" s="475"/>
      <c r="J614" s="475"/>
      <c r="K614" s="475"/>
      <c r="L614" s="475"/>
      <c r="M614" s="475"/>
      <c r="N614" s="475"/>
      <c r="O614" s="475"/>
      <c r="P614" s="475"/>
      <c r="Q614" s="475"/>
      <c r="R614" s="475"/>
      <c r="S614" s="475"/>
      <c r="T614" s="475"/>
      <c r="U614" s="475"/>
      <c r="V614" s="475"/>
      <c r="W614" s="475"/>
      <c r="X614" s="475"/>
      <c r="Y614" s="475"/>
      <c r="Z614" s="475"/>
      <c r="AA614" s="475"/>
      <c r="AB614" s="475"/>
      <c r="AC614" s="475"/>
      <c r="AD614" s="475"/>
      <c r="AE614" s="475"/>
    </row>
    <row r="615" spans="1:31" s="371" customFormat="1" x14ac:dyDescent="0.25">
      <c r="A615" s="225" t="s">
        <v>50</v>
      </c>
      <c r="B615" s="457" t="s">
        <v>708</v>
      </c>
      <c r="C615" s="508" t="s">
        <v>63</v>
      </c>
      <c r="D615" s="369">
        <f>'Функц. 2026-2028'!F491</f>
        <v>8660</v>
      </c>
      <c r="E615" s="473">
        <f>'Функц. 2026-2028'!H491</f>
        <v>4082.1</v>
      </c>
      <c r="F615" s="369">
        <f>'Функц. 2026-2028'!J491</f>
        <v>4082.1</v>
      </c>
      <c r="G615" s="474"/>
      <c r="H615" s="475"/>
      <c r="I615" s="475"/>
      <c r="J615" s="475"/>
      <c r="K615" s="475"/>
      <c r="L615" s="475"/>
      <c r="M615" s="475"/>
      <c r="N615" s="475"/>
      <c r="O615" s="475"/>
      <c r="P615" s="475"/>
      <c r="Q615" s="475"/>
      <c r="R615" s="475"/>
      <c r="S615" s="475"/>
      <c r="T615" s="475"/>
      <c r="U615" s="475"/>
      <c r="V615" s="475"/>
      <c r="W615" s="475"/>
      <c r="X615" s="475"/>
      <c r="Y615" s="475"/>
      <c r="Z615" s="475"/>
      <c r="AA615" s="475"/>
      <c r="AB615" s="475"/>
      <c r="AC615" s="475"/>
      <c r="AD615" s="475"/>
      <c r="AE615" s="475"/>
    </row>
    <row r="616" spans="1:31" s="371" customFormat="1" x14ac:dyDescent="0.25">
      <c r="A616" s="555" t="s">
        <v>704</v>
      </c>
      <c r="B616" s="457" t="s">
        <v>709</v>
      </c>
      <c r="C616" s="545"/>
      <c r="D616" s="369">
        <f>D617</f>
        <v>6394.9</v>
      </c>
      <c r="E616" s="473">
        <f t="shared" ref="E616:F616" si="206">E617</f>
        <v>8526.6</v>
      </c>
      <c r="F616" s="369">
        <f t="shared" si="206"/>
        <v>8526.6</v>
      </c>
      <c r="G616" s="474"/>
      <c r="H616" s="475"/>
      <c r="I616" s="475"/>
      <c r="J616" s="475"/>
      <c r="K616" s="475"/>
      <c r="L616" s="475"/>
      <c r="M616" s="475"/>
      <c r="N616" s="475"/>
      <c r="O616" s="475"/>
      <c r="P616" s="475"/>
      <c r="Q616" s="475"/>
      <c r="R616" s="475"/>
      <c r="S616" s="475"/>
      <c r="T616" s="475"/>
      <c r="U616" s="475"/>
      <c r="V616" s="475"/>
      <c r="W616" s="475"/>
      <c r="X616" s="475"/>
      <c r="Y616" s="475"/>
      <c r="Z616" s="475"/>
      <c r="AA616" s="475"/>
      <c r="AB616" s="475"/>
      <c r="AC616" s="475"/>
      <c r="AD616" s="475"/>
      <c r="AE616" s="475"/>
    </row>
    <row r="617" spans="1:31" s="371" customFormat="1" ht="31.5" x14ac:dyDescent="0.25">
      <c r="A617" s="280" t="s">
        <v>58</v>
      </c>
      <c r="B617" s="457" t="s">
        <v>709</v>
      </c>
      <c r="C617" s="508" t="s">
        <v>373</v>
      </c>
      <c r="D617" s="369">
        <f>D618</f>
        <v>6394.9</v>
      </c>
      <c r="E617" s="473">
        <f t="shared" ref="E617:F617" si="207">E618</f>
        <v>8526.6</v>
      </c>
      <c r="F617" s="369">
        <f t="shared" si="207"/>
        <v>8526.6</v>
      </c>
      <c r="G617" s="474"/>
      <c r="H617" s="475"/>
      <c r="I617" s="475"/>
      <c r="J617" s="475"/>
      <c r="K617" s="475"/>
      <c r="L617" s="475"/>
      <c r="M617" s="475"/>
      <c r="N617" s="475"/>
      <c r="O617" s="475"/>
      <c r="P617" s="475"/>
      <c r="Q617" s="475"/>
      <c r="R617" s="475"/>
      <c r="S617" s="475"/>
      <c r="T617" s="475"/>
      <c r="U617" s="475"/>
      <c r="V617" s="475"/>
      <c r="W617" s="475"/>
      <c r="X617" s="475"/>
      <c r="Y617" s="475"/>
      <c r="Z617" s="475"/>
      <c r="AA617" s="475"/>
      <c r="AB617" s="475"/>
      <c r="AC617" s="475"/>
      <c r="AD617" s="475"/>
      <c r="AE617" s="475"/>
    </row>
    <row r="618" spans="1:31" s="371" customFormat="1" x14ac:dyDescent="0.25">
      <c r="A618" s="280" t="s">
        <v>59</v>
      </c>
      <c r="B618" s="457" t="s">
        <v>709</v>
      </c>
      <c r="C618" s="508" t="s">
        <v>374</v>
      </c>
      <c r="D618" s="369">
        <f>'Функц. 2026-2028'!F494</f>
        <v>6394.9</v>
      </c>
      <c r="E618" s="473">
        <f>'Функц. 2026-2028'!H494</f>
        <v>8526.6</v>
      </c>
      <c r="F618" s="369">
        <f>'Функц. 2026-2028'!J494</f>
        <v>8526.6</v>
      </c>
      <c r="G618" s="474"/>
      <c r="H618" s="475"/>
      <c r="I618" s="475"/>
      <c r="J618" s="475"/>
      <c r="K618" s="475"/>
      <c r="L618" s="475"/>
      <c r="M618" s="475"/>
      <c r="N618" s="475"/>
      <c r="O618" s="475"/>
      <c r="P618" s="475"/>
      <c r="Q618" s="475"/>
      <c r="R618" s="475"/>
      <c r="S618" s="475"/>
      <c r="T618" s="475"/>
      <c r="U618" s="475"/>
      <c r="V618" s="475"/>
      <c r="W618" s="475"/>
      <c r="X618" s="475"/>
      <c r="Y618" s="475"/>
      <c r="Z618" s="475"/>
      <c r="AA618" s="475"/>
      <c r="AB618" s="475"/>
      <c r="AC618" s="475"/>
      <c r="AD618" s="475"/>
      <c r="AE618" s="475"/>
    </row>
    <row r="619" spans="1:31" s="371" customFormat="1" ht="31.5" x14ac:dyDescent="0.25">
      <c r="A619" s="556" t="s">
        <v>551</v>
      </c>
      <c r="B619" s="457" t="s">
        <v>710</v>
      </c>
      <c r="C619" s="545"/>
      <c r="D619" s="369">
        <f>D620</f>
        <v>239286.9</v>
      </c>
      <c r="E619" s="473">
        <f t="shared" ref="E619:F619" si="208">E620</f>
        <v>221942.90000000002</v>
      </c>
      <c r="F619" s="369">
        <f t="shared" si="208"/>
        <v>220586.90000000002</v>
      </c>
      <c r="G619" s="474"/>
      <c r="H619" s="475"/>
      <c r="I619" s="475"/>
      <c r="J619" s="475"/>
      <c r="K619" s="475"/>
      <c r="L619" s="475"/>
      <c r="M619" s="475"/>
      <c r="N619" s="475"/>
      <c r="O619" s="475"/>
      <c r="P619" s="475"/>
      <c r="Q619" s="475"/>
      <c r="R619" s="475"/>
      <c r="S619" s="475"/>
      <c r="T619" s="475"/>
      <c r="U619" s="475"/>
      <c r="V619" s="475"/>
      <c r="W619" s="475"/>
      <c r="X619" s="475"/>
      <c r="Y619" s="475"/>
      <c r="Z619" s="475"/>
      <c r="AA619" s="475"/>
      <c r="AB619" s="475"/>
      <c r="AC619" s="475"/>
      <c r="AD619" s="475"/>
      <c r="AE619" s="475"/>
    </row>
    <row r="620" spans="1:31" s="371" customFormat="1" ht="31.5" x14ac:dyDescent="0.25">
      <c r="A620" s="280" t="s">
        <v>58</v>
      </c>
      <c r="B620" s="457" t="s">
        <v>710</v>
      </c>
      <c r="C620" s="545">
        <v>600</v>
      </c>
      <c r="D620" s="369">
        <f>D621</f>
        <v>239286.9</v>
      </c>
      <c r="E620" s="473">
        <f t="shared" ref="E620:F620" si="209">E621</f>
        <v>221942.90000000002</v>
      </c>
      <c r="F620" s="369">
        <f t="shared" si="209"/>
        <v>220586.90000000002</v>
      </c>
      <c r="G620" s="474"/>
      <c r="H620" s="475"/>
      <c r="I620" s="475"/>
      <c r="J620" s="475"/>
      <c r="K620" s="475"/>
      <c r="L620" s="475"/>
      <c r="M620" s="475"/>
      <c r="N620" s="475"/>
      <c r="O620" s="475"/>
      <c r="P620" s="475"/>
      <c r="Q620" s="475"/>
      <c r="R620" s="475"/>
      <c r="S620" s="475"/>
      <c r="T620" s="475"/>
      <c r="U620" s="475"/>
      <c r="V620" s="475"/>
      <c r="W620" s="475"/>
      <c r="X620" s="475"/>
      <c r="Y620" s="475"/>
      <c r="Z620" s="475"/>
      <c r="AA620" s="475"/>
      <c r="AB620" s="475"/>
      <c r="AC620" s="475"/>
      <c r="AD620" s="475"/>
      <c r="AE620" s="475"/>
    </row>
    <row r="621" spans="1:31" s="371" customFormat="1" x14ac:dyDescent="0.25">
      <c r="A621" s="280" t="s">
        <v>59</v>
      </c>
      <c r="B621" s="457" t="s">
        <v>710</v>
      </c>
      <c r="C621" s="545">
        <v>610</v>
      </c>
      <c r="D621" s="369">
        <f>'Функц. 2026-2028'!F497</f>
        <v>239286.9</v>
      </c>
      <c r="E621" s="473">
        <f>'Функц. 2026-2028'!H497</f>
        <v>221942.90000000002</v>
      </c>
      <c r="F621" s="369">
        <f>'Функц. 2026-2028'!J497</f>
        <v>220586.90000000002</v>
      </c>
      <c r="G621" s="474"/>
      <c r="H621" s="475"/>
      <c r="I621" s="475"/>
      <c r="J621" s="475"/>
      <c r="K621" s="475"/>
      <c r="L621" s="475"/>
      <c r="M621" s="475"/>
      <c r="N621" s="475"/>
      <c r="O621" s="475"/>
      <c r="P621" s="475"/>
      <c r="Q621" s="475"/>
      <c r="R621" s="475"/>
      <c r="S621" s="475"/>
      <c r="T621" s="475"/>
      <c r="U621" s="475"/>
      <c r="V621" s="475"/>
      <c r="W621" s="475"/>
      <c r="X621" s="475"/>
      <c r="Y621" s="475"/>
      <c r="Z621" s="475"/>
      <c r="AA621" s="475"/>
      <c r="AB621" s="475"/>
      <c r="AC621" s="475"/>
      <c r="AD621" s="475"/>
      <c r="AE621" s="475"/>
    </row>
    <row r="622" spans="1:31" s="371" customFormat="1" ht="31.5" x14ac:dyDescent="0.25">
      <c r="A622" s="314" t="s">
        <v>317</v>
      </c>
      <c r="B622" s="457" t="s">
        <v>698</v>
      </c>
      <c r="C622" s="507"/>
      <c r="D622" s="369">
        <f>D623+D625</f>
        <v>1646</v>
      </c>
      <c r="E622" s="473">
        <f>E623+E625</f>
        <v>1647</v>
      </c>
      <c r="F622" s="369">
        <f>F623+F625</f>
        <v>1649</v>
      </c>
      <c r="G622" s="372"/>
    </row>
    <row r="623" spans="1:31" s="371" customFormat="1" ht="47.25" x14ac:dyDescent="0.25">
      <c r="A623" s="552" t="s">
        <v>40</v>
      </c>
      <c r="B623" s="457" t="s">
        <v>698</v>
      </c>
      <c r="C623" s="507">
        <v>100</v>
      </c>
      <c r="D623" s="369">
        <f>D624</f>
        <v>1556</v>
      </c>
      <c r="E623" s="473">
        <f>E624</f>
        <v>1556</v>
      </c>
      <c r="F623" s="369">
        <f>F624</f>
        <v>1556</v>
      </c>
      <c r="G623" s="372"/>
    </row>
    <row r="624" spans="1:31" s="371" customFormat="1" x14ac:dyDescent="0.25">
      <c r="A624" s="552" t="s">
        <v>93</v>
      </c>
      <c r="B624" s="457" t="s">
        <v>698</v>
      </c>
      <c r="C624" s="507">
        <v>120</v>
      </c>
      <c r="D624" s="369">
        <f>'Функц. 2026-2028'!F527</f>
        <v>1556</v>
      </c>
      <c r="E624" s="531">
        <f>'Функц. 2026-2028'!H527</f>
        <v>1556</v>
      </c>
      <c r="F624" s="126">
        <f>'Функц. 2026-2028'!J527</f>
        <v>1556</v>
      </c>
      <c r="G624" s="372"/>
    </row>
    <row r="625" spans="1:7" s="371" customFormat="1" x14ac:dyDescent="0.25">
      <c r="A625" s="552" t="s">
        <v>117</v>
      </c>
      <c r="B625" s="457" t="s">
        <v>698</v>
      </c>
      <c r="C625" s="507">
        <v>200</v>
      </c>
      <c r="D625" s="369">
        <f>D626</f>
        <v>90</v>
      </c>
      <c r="E625" s="473">
        <f t="shared" ref="E625:F625" si="210">E626</f>
        <v>91</v>
      </c>
      <c r="F625" s="369">
        <f t="shared" si="210"/>
        <v>93</v>
      </c>
      <c r="G625" s="372"/>
    </row>
    <row r="626" spans="1:7" s="371" customFormat="1" x14ac:dyDescent="0.25">
      <c r="A626" s="552" t="s">
        <v>50</v>
      </c>
      <c r="B626" s="457" t="s">
        <v>698</v>
      </c>
      <c r="C626" s="507">
        <v>240</v>
      </c>
      <c r="D626" s="369">
        <f>'Функц. 2026-2028'!F529</f>
        <v>90</v>
      </c>
      <c r="E626" s="531">
        <f>'Функц. 2026-2028'!H529</f>
        <v>91</v>
      </c>
      <c r="F626" s="126">
        <f>'Функц. 2026-2028'!J529</f>
        <v>93</v>
      </c>
      <c r="G626" s="372"/>
    </row>
    <row r="627" spans="1:7" s="371" customFormat="1" x14ac:dyDescent="0.25">
      <c r="A627" s="555" t="s">
        <v>601</v>
      </c>
      <c r="B627" s="457" t="s">
        <v>711</v>
      </c>
      <c r="C627" s="545"/>
      <c r="D627" s="369">
        <f>D628</f>
        <v>47182</v>
      </c>
      <c r="E627" s="473">
        <f t="shared" ref="E627:F627" si="211">E628</f>
        <v>41085.699999999997</v>
      </c>
      <c r="F627" s="369">
        <f t="shared" si="211"/>
        <v>41085.699999999997</v>
      </c>
      <c r="G627" s="372"/>
    </row>
    <row r="628" spans="1:7" s="371" customFormat="1" x14ac:dyDescent="0.25">
      <c r="A628" s="555" t="s">
        <v>382</v>
      </c>
      <c r="B628" s="457" t="s">
        <v>712</v>
      </c>
      <c r="C628" s="545"/>
      <c r="D628" s="369">
        <f>D629</f>
        <v>47182</v>
      </c>
      <c r="E628" s="473">
        <f t="shared" ref="E628:F628" si="212">E629</f>
        <v>41085.699999999997</v>
      </c>
      <c r="F628" s="369">
        <f t="shared" si="212"/>
        <v>41085.699999999997</v>
      </c>
      <c r="G628" s="372"/>
    </row>
    <row r="629" spans="1:7" s="371" customFormat="1" x14ac:dyDescent="0.25">
      <c r="A629" s="552" t="s">
        <v>117</v>
      </c>
      <c r="B629" s="457" t="s">
        <v>712</v>
      </c>
      <c r="C629" s="545">
        <v>200</v>
      </c>
      <c r="D629" s="369">
        <f>D630</f>
        <v>47182</v>
      </c>
      <c r="E629" s="473">
        <f t="shared" ref="E629:F629" si="213">E630</f>
        <v>41085.699999999997</v>
      </c>
      <c r="F629" s="369">
        <f t="shared" si="213"/>
        <v>41085.699999999997</v>
      </c>
      <c r="G629" s="372"/>
    </row>
    <row r="630" spans="1:7" s="371" customFormat="1" x14ac:dyDescent="0.25">
      <c r="A630" s="552" t="s">
        <v>50</v>
      </c>
      <c r="B630" s="457" t="s">
        <v>712</v>
      </c>
      <c r="C630" s="545">
        <v>240</v>
      </c>
      <c r="D630" s="369">
        <f>'Функц. 2026-2028'!F501</f>
        <v>47182</v>
      </c>
      <c r="E630" s="473">
        <f>'Функц. 2026-2028'!H501</f>
        <v>41085.699999999997</v>
      </c>
      <c r="F630" s="369">
        <f>'Функц. 2026-2028'!J501</f>
        <v>41085.699999999997</v>
      </c>
      <c r="G630" s="372"/>
    </row>
    <row r="631" spans="1:7" s="152" customFormat="1" x14ac:dyDescent="0.25">
      <c r="A631" s="287" t="s">
        <v>335</v>
      </c>
      <c r="B631" s="142"/>
      <c r="C631" s="520"/>
      <c r="D631" s="370">
        <f>D550+D544+D516+D482+D449+D347+D302+D291+D219+D205+D187+D153+D60+D10+D213+D599</f>
        <v>4526531.8999999994</v>
      </c>
      <c r="E631" s="499">
        <f>E550+E544+E516+E482+E449+E347+E302+E291+E219+E205+E187+E153+E60+E10+E213+E599</f>
        <v>4019771.1999999997</v>
      </c>
      <c r="F631" s="370">
        <f>F550+F544+F516+F482+F449+F347+F302+F291+F219+F205+F187+F153+F60+F10+F213+F599</f>
        <v>3548663</v>
      </c>
      <c r="G631" s="138"/>
    </row>
    <row r="632" spans="1:7" s="151" customFormat="1" ht="31.5" x14ac:dyDescent="0.25">
      <c r="A632" s="282" t="s">
        <v>266</v>
      </c>
      <c r="B632" s="458" t="s">
        <v>96</v>
      </c>
      <c r="C632" s="514"/>
      <c r="D632" s="370">
        <f>D633+D636+D639+G642+D649</f>
        <v>27946.300000000003</v>
      </c>
      <c r="E632" s="499">
        <f>E633+E636+E639+H642+E649</f>
        <v>26385.5</v>
      </c>
      <c r="F632" s="370">
        <f>F633+F636+F639+I642+F649</f>
        <v>26505.1</v>
      </c>
      <c r="G632" s="138"/>
    </row>
    <row r="633" spans="1:7" x14ac:dyDescent="0.25">
      <c r="A633" s="288" t="s">
        <v>273</v>
      </c>
      <c r="B633" s="142" t="s">
        <v>276</v>
      </c>
      <c r="C633" s="253"/>
      <c r="D633" s="369">
        <f t="shared" ref="D633:F634" si="214">D634</f>
        <v>2859.6</v>
      </c>
      <c r="E633" s="473">
        <f t="shared" si="214"/>
        <v>2656.8</v>
      </c>
      <c r="F633" s="369">
        <f t="shared" si="214"/>
        <v>2656.8</v>
      </c>
      <c r="G633" s="138"/>
    </row>
    <row r="634" spans="1:7" ht="47.25" x14ac:dyDescent="0.25">
      <c r="A634" s="225" t="s">
        <v>40</v>
      </c>
      <c r="B634" s="142" t="s">
        <v>276</v>
      </c>
      <c r="C634" s="472">
        <v>100</v>
      </c>
      <c r="D634" s="369">
        <f t="shared" si="214"/>
        <v>2859.6</v>
      </c>
      <c r="E634" s="473">
        <f t="shared" si="214"/>
        <v>2656.8</v>
      </c>
      <c r="F634" s="369">
        <f t="shared" si="214"/>
        <v>2656.8</v>
      </c>
      <c r="G634" s="138"/>
    </row>
    <row r="635" spans="1:7" x14ac:dyDescent="0.25">
      <c r="A635" s="225" t="s">
        <v>93</v>
      </c>
      <c r="B635" s="142" t="s">
        <v>276</v>
      </c>
      <c r="C635" s="253">
        <v>120</v>
      </c>
      <c r="D635" s="369">
        <f>'Функц. 2026-2028'!F23</f>
        <v>2859.6</v>
      </c>
      <c r="E635" s="473">
        <f>'Функц. 2026-2028'!H23</f>
        <v>2656.8</v>
      </c>
      <c r="F635" s="369">
        <f>'Функц. 2026-2028'!J23</f>
        <v>2656.8</v>
      </c>
      <c r="G635" s="138"/>
    </row>
    <row r="636" spans="1:7" x14ac:dyDescent="0.25">
      <c r="A636" s="225" t="s">
        <v>318</v>
      </c>
      <c r="B636" s="142" t="s">
        <v>277</v>
      </c>
      <c r="C636" s="253"/>
      <c r="D636" s="369">
        <f t="shared" ref="D636:F637" si="215">D637</f>
        <v>2285.6</v>
      </c>
      <c r="E636" s="473">
        <f t="shared" si="215"/>
        <v>2125.5</v>
      </c>
      <c r="F636" s="369">
        <f t="shared" si="215"/>
        <v>2125.5</v>
      </c>
      <c r="G636" s="138"/>
    </row>
    <row r="637" spans="1:7" ht="47.25" x14ac:dyDescent="0.25">
      <c r="A637" s="225" t="s">
        <v>40</v>
      </c>
      <c r="B637" s="142" t="s">
        <v>277</v>
      </c>
      <c r="C637" s="472">
        <v>100</v>
      </c>
      <c r="D637" s="369">
        <f t="shared" si="215"/>
        <v>2285.6</v>
      </c>
      <c r="E637" s="473">
        <f t="shared" si="215"/>
        <v>2125.5</v>
      </c>
      <c r="F637" s="369">
        <f t="shared" si="215"/>
        <v>2125.5</v>
      </c>
      <c r="G637" s="138"/>
    </row>
    <row r="638" spans="1:7" x14ac:dyDescent="0.25">
      <c r="A638" s="225" t="s">
        <v>93</v>
      </c>
      <c r="B638" s="142" t="s">
        <v>277</v>
      </c>
      <c r="C638" s="253">
        <v>120</v>
      </c>
      <c r="D638" s="369">
        <f>'Функц. 2026-2028'!F26</f>
        <v>2285.6</v>
      </c>
      <c r="E638" s="473">
        <f>'Функц. 2026-2028'!H26</f>
        <v>2125.5</v>
      </c>
      <c r="F638" s="369">
        <f>'Функц. 2026-2028'!J26</f>
        <v>2125.5</v>
      </c>
      <c r="G638" s="138"/>
    </row>
    <row r="639" spans="1:7" x14ac:dyDescent="0.25">
      <c r="A639" s="228" t="s">
        <v>274</v>
      </c>
      <c r="B639" s="142" t="s">
        <v>275</v>
      </c>
      <c r="C639" s="253"/>
      <c r="D639" s="369">
        <f>D640+D643+D646</f>
        <v>12024.2</v>
      </c>
      <c r="E639" s="473">
        <f>E640+E643+E646</f>
        <v>11388.099999999999</v>
      </c>
      <c r="F639" s="369">
        <f>F640+F643+F646</f>
        <v>11465.5</v>
      </c>
      <c r="G639" s="138"/>
    </row>
    <row r="640" spans="1:7" ht="31.5" x14ac:dyDescent="0.25">
      <c r="A640" s="225" t="s">
        <v>278</v>
      </c>
      <c r="B640" s="142" t="s">
        <v>279</v>
      </c>
      <c r="C640" s="253"/>
      <c r="D640" s="369">
        <f t="shared" ref="D640:F641" si="216">D641</f>
        <v>1873</v>
      </c>
      <c r="E640" s="473">
        <f t="shared" si="216"/>
        <v>1945.8</v>
      </c>
      <c r="F640" s="369">
        <f t="shared" si="216"/>
        <v>2023.2</v>
      </c>
      <c r="G640" s="138"/>
    </row>
    <row r="641" spans="1:7" x14ac:dyDescent="0.25">
      <c r="A641" s="225" t="s">
        <v>117</v>
      </c>
      <c r="B641" s="142" t="s">
        <v>279</v>
      </c>
      <c r="C641" s="253">
        <v>200</v>
      </c>
      <c r="D641" s="369">
        <f t="shared" si="216"/>
        <v>1873</v>
      </c>
      <c r="E641" s="473">
        <f t="shared" si="216"/>
        <v>1945.8</v>
      </c>
      <c r="F641" s="369">
        <f t="shared" si="216"/>
        <v>2023.2</v>
      </c>
      <c r="G641" s="138"/>
    </row>
    <row r="642" spans="1:7" x14ac:dyDescent="0.25">
      <c r="A642" s="225" t="s">
        <v>50</v>
      </c>
      <c r="B642" s="142" t="s">
        <v>279</v>
      </c>
      <c r="C642" s="253">
        <v>240</v>
      </c>
      <c r="D642" s="369">
        <f>'Функц. 2026-2028'!F30</f>
        <v>1873</v>
      </c>
      <c r="E642" s="473">
        <f>'Функц. 2026-2028'!H30</f>
        <v>1945.8</v>
      </c>
      <c r="F642" s="369">
        <f>'Функц. 2026-2028'!J30</f>
        <v>2023.2</v>
      </c>
      <c r="G642" s="138"/>
    </row>
    <row r="643" spans="1:7" ht="47.25" x14ac:dyDescent="0.25">
      <c r="A643" s="376" t="s">
        <v>282</v>
      </c>
      <c r="B643" s="142" t="s">
        <v>280</v>
      </c>
      <c r="C643" s="253"/>
      <c r="D643" s="369">
        <f t="shared" ref="D643:F644" si="217">D644</f>
        <v>5224.2</v>
      </c>
      <c r="E643" s="473">
        <f t="shared" si="217"/>
        <v>4863.8999999999996</v>
      </c>
      <c r="F643" s="369">
        <f t="shared" si="217"/>
        <v>4863.8999999999996</v>
      </c>
      <c r="G643" s="138"/>
    </row>
    <row r="644" spans="1:7" ht="47.25" x14ac:dyDescent="0.25">
      <c r="A644" s="225" t="s">
        <v>40</v>
      </c>
      <c r="B644" s="142" t="s">
        <v>280</v>
      </c>
      <c r="C644" s="472">
        <v>100</v>
      </c>
      <c r="D644" s="369">
        <f t="shared" si="217"/>
        <v>5224.2</v>
      </c>
      <c r="E644" s="473">
        <f t="shared" si="217"/>
        <v>4863.8999999999996</v>
      </c>
      <c r="F644" s="369">
        <f t="shared" si="217"/>
        <v>4863.8999999999996</v>
      </c>
      <c r="G644" s="138"/>
    </row>
    <row r="645" spans="1:7" x14ac:dyDescent="0.25">
      <c r="A645" s="225" t="s">
        <v>93</v>
      </c>
      <c r="B645" s="142" t="s">
        <v>280</v>
      </c>
      <c r="C645" s="253">
        <v>120</v>
      </c>
      <c r="D645" s="369">
        <f>'Функц. 2026-2028'!F33</f>
        <v>5224.2</v>
      </c>
      <c r="E645" s="473">
        <f>'Функц. 2026-2028'!H33</f>
        <v>4863.8999999999996</v>
      </c>
      <c r="F645" s="369">
        <f>'Функц. 2026-2028'!J33</f>
        <v>4863.8999999999996</v>
      </c>
      <c r="G645" s="138"/>
    </row>
    <row r="646" spans="1:7" ht="31.5" x14ac:dyDescent="0.25">
      <c r="A646" s="225" t="s">
        <v>283</v>
      </c>
      <c r="B646" s="142" t="s">
        <v>281</v>
      </c>
      <c r="C646" s="253"/>
      <c r="D646" s="369">
        <f t="shared" ref="D646:F647" si="218">D647</f>
        <v>4927</v>
      </c>
      <c r="E646" s="473">
        <f t="shared" si="218"/>
        <v>4578.3999999999996</v>
      </c>
      <c r="F646" s="369">
        <f t="shared" si="218"/>
        <v>4578.3999999999996</v>
      </c>
      <c r="G646" s="138"/>
    </row>
    <row r="647" spans="1:7" ht="47.25" x14ac:dyDescent="0.25">
      <c r="A647" s="225" t="s">
        <v>40</v>
      </c>
      <c r="B647" s="142" t="s">
        <v>281</v>
      </c>
      <c r="C647" s="472">
        <v>100</v>
      </c>
      <c r="D647" s="369">
        <f t="shared" si="218"/>
        <v>4927</v>
      </c>
      <c r="E647" s="473">
        <f t="shared" si="218"/>
        <v>4578.3999999999996</v>
      </c>
      <c r="F647" s="369">
        <f t="shared" si="218"/>
        <v>4578.3999999999996</v>
      </c>
      <c r="G647" s="138"/>
    </row>
    <row r="648" spans="1:7" x14ac:dyDescent="0.25">
      <c r="A648" s="225" t="s">
        <v>93</v>
      </c>
      <c r="B648" s="142" t="s">
        <v>281</v>
      </c>
      <c r="C648" s="253">
        <v>120</v>
      </c>
      <c r="D648" s="369">
        <f>'Функц. 2026-2028'!F36</f>
        <v>4927</v>
      </c>
      <c r="E648" s="473">
        <f>'Функц. 2026-2028'!H36</f>
        <v>4578.3999999999996</v>
      </c>
      <c r="F648" s="369">
        <f>'Функц. 2026-2028'!J36</f>
        <v>4578.3999999999996</v>
      </c>
      <c r="G648" s="138"/>
    </row>
    <row r="649" spans="1:7" x14ac:dyDescent="0.25">
      <c r="A649" s="228" t="s">
        <v>264</v>
      </c>
      <c r="B649" s="142" t="s">
        <v>265</v>
      </c>
      <c r="C649" s="253"/>
      <c r="D649" s="369">
        <f>D650+D653+D656+D659</f>
        <v>10776.900000000001</v>
      </c>
      <c r="E649" s="473">
        <f>E650+E653+E656+E659</f>
        <v>10215.1</v>
      </c>
      <c r="F649" s="369">
        <f>F650+F653+F656+F659</f>
        <v>10257.299999999999</v>
      </c>
      <c r="G649" s="138"/>
    </row>
    <row r="650" spans="1:7" x14ac:dyDescent="0.25">
      <c r="A650" s="225" t="s">
        <v>267</v>
      </c>
      <c r="B650" s="142" t="s">
        <v>268</v>
      </c>
      <c r="C650" s="253"/>
      <c r="D650" s="369">
        <f t="shared" ref="D650:F651" si="219">D651</f>
        <v>1200.5</v>
      </c>
      <c r="E650" s="473">
        <f t="shared" si="219"/>
        <v>1233.9000000000001</v>
      </c>
      <c r="F650" s="369">
        <f t="shared" si="219"/>
        <v>1276.0999999999999</v>
      </c>
      <c r="G650" s="138"/>
    </row>
    <row r="651" spans="1:7" x14ac:dyDescent="0.25">
      <c r="A651" s="225" t="s">
        <v>117</v>
      </c>
      <c r="B651" s="142" t="s">
        <v>268</v>
      </c>
      <c r="C651" s="253">
        <v>200</v>
      </c>
      <c r="D651" s="369">
        <f t="shared" si="219"/>
        <v>1200.5</v>
      </c>
      <c r="E651" s="473">
        <f t="shared" si="219"/>
        <v>1233.9000000000001</v>
      </c>
      <c r="F651" s="369">
        <f t="shared" si="219"/>
        <v>1276.0999999999999</v>
      </c>
      <c r="G651" s="138"/>
    </row>
    <row r="652" spans="1:7" x14ac:dyDescent="0.25">
      <c r="A652" s="225" t="s">
        <v>50</v>
      </c>
      <c r="B652" s="142" t="s">
        <v>268</v>
      </c>
      <c r="C652" s="253">
        <v>240</v>
      </c>
      <c r="D652" s="369">
        <f>'Функц. 2026-2028'!F91</f>
        <v>1200.5</v>
      </c>
      <c r="E652" s="473">
        <f>'Функц. 2026-2028'!H91</f>
        <v>1233.9000000000001</v>
      </c>
      <c r="F652" s="369">
        <f>'Функц. 2026-2028'!J91</f>
        <v>1276.0999999999999</v>
      </c>
      <c r="G652" s="138"/>
    </row>
    <row r="653" spans="1:7" ht="31.5" x14ac:dyDescent="0.25">
      <c r="A653" s="225" t="s">
        <v>523</v>
      </c>
      <c r="B653" s="142" t="s">
        <v>270</v>
      </c>
      <c r="C653" s="253"/>
      <c r="D653" s="369">
        <f t="shared" ref="D653:F654" si="220">D654</f>
        <v>2649.5</v>
      </c>
      <c r="E653" s="473">
        <f t="shared" si="220"/>
        <v>2469</v>
      </c>
      <c r="F653" s="369">
        <f t="shared" si="220"/>
        <v>2469</v>
      </c>
      <c r="G653" s="138"/>
    </row>
    <row r="654" spans="1:7" ht="47.25" x14ac:dyDescent="0.25">
      <c r="A654" s="225" t="s">
        <v>40</v>
      </c>
      <c r="B654" s="142" t="s">
        <v>270</v>
      </c>
      <c r="C654" s="253">
        <v>100</v>
      </c>
      <c r="D654" s="369">
        <f t="shared" si="220"/>
        <v>2649.5</v>
      </c>
      <c r="E654" s="473">
        <f t="shared" si="220"/>
        <v>2469</v>
      </c>
      <c r="F654" s="369">
        <f t="shared" si="220"/>
        <v>2469</v>
      </c>
      <c r="G654" s="138"/>
    </row>
    <row r="655" spans="1:7" x14ac:dyDescent="0.25">
      <c r="A655" s="225" t="s">
        <v>93</v>
      </c>
      <c r="B655" s="142" t="s">
        <v>270</v>
      </c>
      <c r="C655" s="253">
        <v>120</v>
      </c>
      <c r="D655" s="369">
        <f>'Функц. 2026-2028'!F94</f>
        <v>2649.5</v>
      </c>
      <c r="E655" s="473">
        <f>'Функц. 2026-2028'!H94</f>
        <v>2469</v>
      </c>
      <c r="F655" s="369">
        <f>'Функц. 2026-2028'!J94</f>
        <v>2469</v>
      </c>
      <c r="G655" s="138"/>
    </row>
    <row r="656" spans="1:7" ht="31.5" x14ac:dyDescent="0.25">
      <c r="A656" s="225" t="s">
        <v>272</v>
      </c>
      <c r="B656" s="142" t="s">
        <v>271</v>
      </c>
      <c r="C656" s="253"/>
      <c r="D656" s="369">
        <f t="shared" ref="D656:F657" si="221">D657</f>
        <v>4455.2</v>
      </c>
      <c r="E656" s="473">
        <f t="shared" si="221"/>
        <v>4219.3</v>
      </c>
      <c r="F656" s="369">
        <f t="shared" si="221"/>
        <v>4219.3</v>
      </c>
      <c r="G656" s="138"/>
    </row>
    <row r="657" spans="1:30" ht="47.25" x14ac:dyDescent="0.25">
      <c r="A657" s="225" t="s">
        <v>40</v>
      </c>
      <c r="B657" s="142" t="s">
        <v>271</v>
      </c>
      <c r="C657" s="253">
        <v>100</v>
      </c>
      <c r="D657" s="369">
        <f t="shared" si="221"/>
        <v>4455.2</v>
      </c>
      <c r="E657" s="473">
        <f t="shared" si="221"/>
        <v>4219.3</v>
      </c>
      <c r="F657" s="369">
        <f t="shared" si="221"/>
        <v>4219.3</v>
      </c>
      <c r="G657" s="138"/>
    </row>
    <row r="658" spans="1:30" x14ac:dyDescent="0.25">
      <c r="A658" s="225" t="s">
        <v>93</v>
      </c>
      <c r="B658" s="142" t="s">
        <v>271</v>
      </c>
      <c r="C658" s="253">
        <v>120</v>
      </c>
      <c r="D658" s="369">
        <f>'Функц. 2026-2028'!F97</f>
        <v>4455.2</v>
      </c>
      <c r="E658" s="473">
        <f>'Функц. 2026-2028'!H97</f>
        <v>4219.3</v>
      </c>
      <c r="F658" s="369">
        <f>'Функц. 2026-2028'!J97</f>
        <v>4219.3</v>
      </c>
      <c r="G658" s="138"/>
    </row>
    <row r="659" spans="1:30" s="153" customFormat="1" ht="31.5" x14ac:dyDescent="0.25">
      <c r="A659" s="376" t="s">
        <v>387</v>
      </c>
      <c r="B659" s="142" t="s">
        <v>388</v>
      </c>
      <c r="C659" s="253"/>
      <c r="D659" s="369">
        <f t="shared" ref="D659:F660" si="222">D660</f>
        <v>2471.6999999999998</v>
      </c>
      <c r="E659" s="473">
        <f t="shared" si="222"/>
        <v>2292.9</v>
      </c>
      <c r="F659" s="369">
        <f t="shared" si="222"/>
        <v>2292.9</v>
      </c>
      <c r="G659" s="138"/>
    </row>
    <row r="660" spans="1:30" s="153" customFormat="1" ht="47.25" x14ac:dyDescent="0.25">
      <c r="A660" s="274" t="s">
        <v>40</v>
      </c>
      <c r="B660" s="142" t="s">
        <v>388</v>
      </c>
      <c r="C660" s="253">
        <v>100</v>
      </c>
      <c r="D660" s="369">
        <f t="shared" si="222"/>
        <v>2471.6999999999998</v>
      </c>
      <c r="E660" s="473">
        <f t="shared" si="222"/>
        <v>2292.9</v>
      </c>
      <c r="F660" s="369">
        <f t="shared" si="222"/>
        <v>2292.9</v>
      </c>
      <c r="G660" s="138"/>
    </row>
    <row r="661" spans="1:30" s="153" customFormat="1" x14ac:dyDescent="0.25">
      <c r="A661" s="274" t="s">
        <v>93</v>
      </c>
      <c r="B661" s="142" t="s">
        <v>388</v>
      </c>
      <c r="C661" s="253">
        <v>120</v>
      </c>
      <c r="D661" s="369">
        <f>'Функц. 2026-2028'!F100</f>
        <v>2471.6999999999998</v>
      </c>
      <c r="E661" s="473">
        <f>'Функц. 2026-2028'!H100</f>
        <v>2292.9</v>
      </c>
      <c r="F661" s="369">
        <f>'Функц. 2026-2028'!J100</f>
        <v>2292.9</v>
      </c>
      <c r="G661" s="138"/>
    </row>
    <row r="662" spans="1:30" s="151" customFormat="1" x14ac:dyDescent="0.25">
      <c r="A662" s="284" t="s">
        <v>321</v>
      </c>
      <c r="B662" s="231" t="s">
        <v>134</v>
      </c>
      <c r="C662" s="514"/>
      <c r="D662" s="370">
        <f>D663+D669+D666</f>
        <v>13852.800000000003</v>
      </c>
      <c r="E662" s="499">
        <f t="shared" ref="E662:F662" si="223">E663+E669+E666</f>
        <v>481.6</v>
      </c>
      <c r="F662" s="370">
        <f t="shared" si="223"/>
        <v>1591.5</v>
      </c>
      <c r="G662" s="138"/>
    </row>
    <row r="663" spans="1:30" ht="31.5" x14ac:dyDescent="0.25">
      <c r="A663" s="228" t="s">
        <v>314</v>
      </c>
      <c r="B663" s="142" t="s">
        <v>315</v>
      </c>
      <c r="C663" s="253"/>
      <c r="D663" s="369">
        <f t="shared" ref="D663:F664" si="224">D664</f>
        <v>1000</v>
      </c>
      <c r="E663" s="473">
        <f t="shared" si="224"/>
        <v>0</v>
      </c>
      <c r="F663" s="369">
        <f t="shared" si="224"/>
        <v>0</v>
      </c>
      <c r="G663" s="138"/>
    </row>
    <row r="664" spans="1:30" x14ac:dyDescent="0.25">
      <c r="A664" s="225" t="s">
        <v>41</v>
      </c>
      <c r="B664" s="142" t="s">
        <v>315</v>
      </c>
      <c r="C664" s="253">
        <v>800</v>
      </c>
      <c r="D664" s="369">
        <f t="shared" si="224"/>
        <v>1000</v>
      </c>
      <c r="E664" s="473">
        <f t="shared" si="224"/>
        <v>0</v>
      </c>
      <c r="F664" s="369">
        <f t="shared" si="224"/>
        <v>0</v>
      </c>
      <c r="G664" s="138"/>
    </row>
    <row r="665" spans="1:30" x14ac:dyDescent="0.25">
      <c r="A665" s="225" t="s">
        <v>133</v>
      </c>
      <c r="B665" s="142" t="s">
        <v>315</v>
      </c>
      <c r="C665" s="253">
        <v>870</v>
      </c>
      <c r="D665" s="369">
        <f>'Функц. 2026-2028'!F105</f>
        <v>1000</v>
      </c>
      <c r="E665" s="473">
        <f>'Функц. 2026-2028'!H105</f>
        <v>0</v>
      </c>
      <c r="F665" s="369">
        <f>'Функц. 2026-2028'!J105</f>
        <v>0</v>
      </c>
      <c r="G665" s="138"/>
    </row>
    <row r="666" spans="1:30" s="153" customFormat="1" x14ac:dyDescent="0.25">
      <c r="A666" s="213" t="s">
        <v>573</v>
      </c>
      <c r="B666" s="142" t="s">
        <v>572</v>
      </c>
      <c r="C666" s="516"/>
      <c r="D666" s="369">
        <f t="shared" ref="D666:F667" si="225">D667</f>
        <v>349</v>
      </c>
      <c r="E666" s="473">
        <f t="shared" si="225"/>
        <v>349</v>
      </c>
      <c r="F666" s="369">
        <f t="shared" si="225"/>
        <v>349</v>
      </c>
      <c r="G666" s="138"/>
    </row>
    <row r="667" spans="1:30" s="153" customFormat="1" x14ac:dyDescent="0.25">
      <c r="A667" s="225" t="s">
        <v>94</v>
      </c>
      <c r="B667" s="142" t="s">
        <v>572</v>
      </c>
      <c r="C667" s="253">
        <v>300</v>
      </c>
      <c r="D667" s="146">
        <f t="shared" si="225"/>
        <v>349</v>
      </c>
      <c r="E667" s="529">
        <f t="shared" si="225"/>
        <v>349</v>
      </c>
      <c r="F667" s="146">
        <f t="shared" si="225"/>
        <v>349</v>
      </c>
      <c r="G667" s="138"/>
    </row>
    <row r="668" spans="1:30" s="153" customFormat="1" x14ac:dyDescent="0.25">
      <c r="A668" s="274" t="s">
        <v>128</v>
      </c>
      <c r="B668" s="142" t="s">
        <v>572</v>
      </c>
      <c r="C668" s="253">
        <v>310</v>
      </c>
      <c r="D668" s="369">
        <f>'Функц. 2026-2028'!F780</f>
        <v>349</v>
      </c>
      <c r="E668" s="473">
        <f>'Функц. 2026-2028'!H780</f>
        <v>349</v>
      </c>
      <c r="F668" s="369">
        <f>'Функц. 2026-2028'!J780</f>
        <v>349</v>
      </c>
      <c r="G668" s="138"/>
    </row>
    <row r="669" spans="1:30" s="153" customFormat="1" x14ac:dyDescent="0.25">
      <c r="A669" s="376" t="s">
        <v>411</v>
      </c>
      <c r="B669" s="233" t="s">
        <v>412</v>
      </c>
      <c r="C669" s="521"/>
      <c r="D669" s="369">
        <f>D670</f>
        <v>12503.800000000003</v>
      </c>
      <c r="E669" s="473">
        <f t="shared" ref="E669:F669" si="226">E670</f>
        <v>132.6</v>
      </c>
      <c r="F669" s="369">
        <f t="shared" si="226"/>
        <v>1242.5</v>
      </c>
      <c r="G669" s="138"/>
    </row>
    <row r="670" spans="1:30" s="160" customFormat="1" ht="31.5" x14ac:dyDescent="0.25">
      <c r="A670" s="376" t="s">
        <v>414</v>
      </c>
      <c r="B670" s="233" t="s">
        <v>415</v>
      </c>
      <c r="C670" s="521"/>
      <c r="D670" s="369">
        <f t="shared" ref="D670:F671" si="227">D671</f>
        <v>12503.800000000003</v>
      </c>
      <c r="E670" s="473">
        <f t="shared" si="227"/>
        <v>132.6</v>
      </c>
      <c r="F670" s="369">
        <f t="shared" si="227"/>
        <v>1242.5</v>
      </c>
      <c r="G670" s="138"/>
      <c r="H670" s="303"/>
      <c r="I670" s="303"/>
      <c r="J670" s="303"/>
      <c r="K670" s="303"/>
      <c r="L670" s="303"/>
      <c r="M670" s="303"/>
      <c r="N670" s="303"/>
      <c r="O670" s="303"/>
      <c r="P670" s="303"/>
      <c r="Q670" s="303"/>
      <c r="R670" s="303"/>
      <c r="S670" s="303"/>
      <c r="T670" s="303"/>
      <c r="U670" s="303"/>
      <c r="V670" s="303"/>
      <c r="W670" s="303"/>
      <c r="X670" s="303"/>
      <c r="Y670" s="303"/>
      <c r="Z670" s="303"/>
      <c r="AA670" s="303"/>
      <c r="AB670" s="303"/>
      <c r="AC670" s="303"/>
      <c r="AD670" s="303"/>
    </row>
    <row r="671" spans="1:30" s="160" customFormat="1" x14ac:dyDescent="0.25">
      <c r="A671" s="376" t="s">
        <v>41</v>
      </c>
      <c r="B671" s="233" t="s">
        <v>415</v>
      </c>
      <c r="C671" s="521">
        <v>800</v>
      </c>
      <c r="D671" s="296">
        <f t="shared" si="227"/>
        <v>12503.800000000003</v>
      </c>
      <c r="E671" s="532">
        <f t="shared" si="227"/>
        <v>132.6</v>
      </c>
      <c r="F671" s="297">
        <f t="shared" si="227"/>
        <v>1242.5</v>
      </c>
      <c r="G671" s="138"/>
      <c r="H671" s="303"/>
      <c r="I671" s="303"/>
      <c r="J671" s="303"/>
      <c r="K671" s="303"/>
      <c r="L671" s="303"/>
      <c r="M671" s="303"/>
      <c r="N671" s="303"/>
      <c r="O671" s="303"/>
      <c r="P671" s="303"/>
      <c r="Q671" s="303"/>
      <c r="R671" s="303"/>
      <c r="S671" s="303"/>
      <c r="T671" s="303"/>
      <c r="U671" s="303"/>
      <c r="V671" s="303"/>
      <c r="W671" s="303"/>
      <c r="X671" s="303"/>
      <c r="Y671" s="303"/>
      <c r="Z671" s="303"/>
      <c r="AA671" s="303"/>
      <c r="AB671" s="303"/>
      <c r="AC671" s="303"/>
      <c r="AD671" s="303"/>
    </row>
    <row r="672" spans="1:30" s="160" customFormat="1" ht="16.5" thickBot="1" x14ac:dyDescent="0.3">
      <c r="A672" s="376" t="s">
        <v>133</v>
      </c>
      <c r="B672" s="233" t="s">
        <v>415</v>
      </c>
      <c r="C672" s="521">
        <v>870</v>
      </c>
      <c r="D672" s="222">
        <f>'Функц. 2026-2028'!F192</f>
        <v>12503.800000000003</v>
      </c>
      <c r="E672" s="533">
        <f>'Функц. 2026-2028'!H192</f>
        <v>132.6</v>
      </c>
      <c r="F672" s="222">
        <f>'Функц. 2026-2028'!J192</f>
        <v>1242.5</v>
      </c>
      <c r="G672" s="138"/>
      <c r="H672" s="303"/>
      <c r="I672" s="303"/>
      <c r="J672" s="303"/>
      <c r="K672" s="303"/>
      <c r="L672" s="303"/>
      <c r="M672" s="303"/>
      <c r="N672" s="303"/>
      <c r="O672" s="303"/>
      <c r="P672" s="303"/>
      <c r="Q672" s="303"/>
      <c r="R672" s="303"/>
      <c r="S672" s="303"/>
      <c r="T672" s="303"/>
      <c r="U672" s="303"/>
      <c r="V672" s="303"/>
      <c r="W672" s="303"/>
      <c r="X672" s="303"/>
      <c r="Y672" s="303"/>
      <c r="Z672" s="303"/>
      <c r="AA672" s="303"/>
      <c r="AB672" s="303"/>
      <c r="AC672" s="303"/>
      <c r="AD672" s="303"/>
    </row>
    <row r="673" spans="1:7" ht="16.5" thickBot="1" x14ac:dyDescent="0.3">
      <c r="A673" s="289" t="s">
        <v>48</v>
      </c>
      <c r="B673" s="465"/>
      <c r="C673" s="456"/>
      <c r="D673" s="501">
        <f>D631+D632+D662</f>
        <v>4568330.9999999991</v>
      </c>
      <c r="E673" s="534">
        <f>E631+E632+E662</f>
        <v>4046638.3</v>
      </c>
      <c r="F673" s="501">
        <f>F631+F632+F662</f>
        <v>3576759.6</v>
      </c>
      <c r="G673" s="138"/>
    </row>
    <row r="674" spans="1:7" x14ac:dyDescent="0.25">
      <c r="A674" s="19"/>
      <c r="B674" s="147"/>
      <c r="C674" s="25"/>
      <c r="D674" s="26"/>
      <c r="E674" s="26"/>
    </row>
    <row r="675" spans="1:7" x14ac:dyDescent="0.25">
      <c r="A675" s="19"/>
      <c r="B675" s="147"/>
      <c r="C675" s="25"/>
      <c r="D675" s="26"/>
      <c r="E675" s="26"/>
    </row>
    <row r="676" spans="1:7" x14ac:dyDescent="0.25">
      <c r="A676" s="19"/>
      <c r="B676" s="147"/>
      <c r="C676" s="25"/>
      <c r="D676" s="26"/>
      <c r="E676" s="26"/>
    </row>
    <row r="677" spans="1:7" x14ac:dyDescent="0.25">
      <c r="A677" s="19"/>
      <c r="B677" s="147"/>
      <c r="C677" s="25"/>
      <c r="D677" s="26"/>
      <c r="E677" s="26"/>
    </row>
    <row r="678" spans="1:7" x14ac:dyDescent="0.25">
      <c r="A678" s="19"/>
      <c r="B678" s="147"/>
      <c r="C678" s="25"/>
      <c r="D678" s="26"/>
      <c r="E678" s="26"/>
    </row>
    <row r="679" spans="1:7" x14ac:dyDescent="0.25">
      <c r="A679" s="19"/>
      <c r="B679" s="147"/>
      <c r="C679" s="25"/>
      <c r="D679" s="26"/>
      <c r="E679" s="26"/>
    </row>
    <row r="680" spans="1:7" x14ac:dyDescent="0.25">
      <c r="A680" s="19"/>
      <c r="B680" s="147"/>
      <c r="C680" s="25"/>
      <c r="D680" s="26"/>
      <c r="E680" s="26"/>
    </row>
    <row r="681" spans="1:7" x14ac:dyDescent="0.25">
      <c r="A681" s="19"/>
      <c r="B681" s="147"/>
      <c r="C681" s="25"/>
      <c r="D681" s="26"/>
      <c r="E681" s="26"/>
    </row>
    <row r="682" spans="1:7" x14ac:dyDescent="0.25">
      <c r="A682" s="19"/>
      <c r="B682" s="147"/>
      <c r="C682" s="25"/>
      <c r="D682" s="26"/>
      <c r="E682" s="26"/>
    </row>
    <row r="683" spans="1:7" x14ac:dyDescent="0.25">
      <c r="A683" s="19"/>
      <c r="B683" s="147"/>
      <c r="C683" s="25"/>
      <c r="D683" s="26"/>
      <c r="E683" s="26"/>
    </row>
    <row r="684" spans="1:7" x14ac:dyDescent="0.25">
      <c r="A684" s="19"/>
      <c r="B684" s="147"/>
      <c r="C684" s="25"/>
      <c r="D684" s="26"/>
      <c r="E684" s="26"/>
    </row>
    <row r="685" spans="1:7" x14ac:dyDescent="0.25">
      <c r="A685" s="19"/>
      <c r="B685" s="147"/>
      <c r="C685" s="25"/>
      <c r="D685" s="26"/>
      <c r="E685" s="26"/>
    </row>
    <row r="686" spans="1:7" x14ac:dyDescent="0.25">
      <c r="A686" s="19"/>
      <c r="B686" s="147"/>
      <c r="C686" s="25"/>
      <c r="D686" s="26"/>
      <c r="E686" s="26"/>
    </row>
    <row r="687" spans="1:7" x14ac:dyDescent="0.25">
      <c r="A687" s="19"/>
      <c r="B687" s="147"/>
      <c r="C687" s="25"/>
      <c r="D687" s="26"/>
      <c r="E687" s="26"/>
    </row>
    <row r="688" spans="1:7" x14ac:dyDescent="0.25">
      <c r="A688" s="19"/>
      <c r="B688" s="147"/>
      <c r="C688" s="25"/>
      <c r="D688" s="26"/>
      <c r="E688" s="26"/>
    </row>
    <row r="689" spans="1:5" x14ac:dyDescent="0.25">
      <c r="A689" s="19"/>
      <c r="B689" s="147"/>
      <c r="C689" s="25"/>
      <c r="D689" s="26"/>
      <c r="E689" s="26"/>
    </row>
    <row r="690" spans="1:5" x14ac:dyDescent="0.25">
      <c r="A690" s="19"/>
      <c r="B690" s="147"/>
      <c r="C690" s="25"/>
      <c r="D690" s="26"/>
      <c r="E690" s="26"/>
    </row>
    <row r="691" spans="1:5" x14ac:dyDescent="0.25">
      <c r="A691" s="19"/>
      <c r="B691" s="147"/>
      <c r="C691" s="25"/>
      <c r="D691" s="26"/>
      <c r="E691" s="26"/>
    </row>
    <row r="692" spans="1:5" x14ac:dyDescent="0.25">
      <c r="A692" s="19"/>
      <c r="B692" s="147"/>
      <c r="C692" s="25"/>
      <c r="D692" s="26"/>
      <c r="E692" s="26"/>
    </row>
    <row r="693" spans="1:5" x14ac:dyDescent="0.25">
      <c r="A693" s="19"/>
      <c r="B693" s="147"/>
      <c r="C693" s="25"/>
      <c r="D693" s="26"/>
      <c r="E693" s="26"/>
    </row>
    <row r="694" spans="1:5" x14ac:dyDescent="0.25">
      <c r="A694" s="19"/>
      <c r="B694" s="147"/>
      <c r="C694" s="25"/>
      <c r="D694" s="26"/>
      <c r="E694" s="26"/>
    </row>
    <row r="695" spans="1:5" x14ac:dyDescent="0.25">
      <c r="A695" s="19"/>
      <c r="B695" s="147"/>
      <c r="C695" s="25"/>
      <c r="D695" s="26"/>
      <c r="E695" s="26"/>
    </row>
    <row r="696" spans="1:5" x14ac:dyDescent="0.25">
      <c r="A696" s="19"/>
      <c r="B696" s="147"/>
      <c r="C696" s="25"/>
      <c r="D696" s="26"/>
      <c r="E696" s="26"/>
    </row>
    <row r="697" spans="1:5" x14ac:dyDescent="0.25">
      <c r="A697" s="19"/>
      <c r="B697" s="147"/>
      <c r="C697" s="25"/>
      <c r="D697" s="26"/>
      <c r="E697" s="26"/>
    </row>
    <row r="698" spans="1:5" x14ac:dyDescent="0.25">
      <c r="A698" s="19"/>
      <c r="B698" s="147"/>
      <c r="C698" s="25"/>
      <c r="D698" s="26"/>
      <c r="E698" s="26"/>
    </row>
    <row r="699" spans="1:5" x14ac:dyDescent="0.25">
      <c r="A699" s="19"/>
      <c r="B699" s="147"/>
      <c r="C699" s="25"/>
      <c r="D699" s="26"/>
      <c r="E699" s="26"/>
    </row>
    <row r="700" spans="1:5" x14ac:dyDescent="0.25">
      <c r="A700" s="19"/>
      <c r="B700" s="147"/>
      <c r="C700" s="25"/>
      <c r="D700" s="26"/>
      <c r="E700" s="26"/>
    </row>
    <row r="701" spans="1:5" x14ac:dyDescent="0.25">
      <c r="A701" s="19"/>
      <c r="B701" s="147"/>
      <c r="C701" s="25"/>
      <c r="D701" s="26"/>
      <c r="E701" s="26"/>
    </row>
    <row r="702" spans="1:5" x14ac:dyDescent="0.25">
      <c r="A702" s="19"/>
      <c r="B702" s="147"/>
      <c r="C702" s="25"/>
      <c r="D702" s="26"/>
      <c r="E702" s="26"/>
    </row>
    <row r="703" spans="1:5" x14ac:dyDescent="0.25">
      <c r="A703" s="19"/>
      <c r="B703" s="147"/>
      <c r="C703" s="25"/>
      <c r="D703" s="26"/>
      <c r="E703" s="26"/>
    </row>
    <row r="704" spans="1:5" x14ac:dyDescent="0.25">
      <c r="A704" s="19"/>
      <c r="B704" s="147"/>
      <c r="C704" s="25"/>
      <c r="D704" s="26"/>
      <c r="E704" s="26"/>
    </row>
    <row r="705" spans="1:5" x14ac:dyDescent="0.25">
      <c r="A705" s="19"/>
      <c r="B705" s="147"/>
      <c r="C705" s="25"/>
      <c r="D705" s="26"/>
      <c r="E705" s="26"/>
    </row>
    <row r="706" spans="1:5" x14ac:dyDescent="0.25">
      <c r="A706" s="19"/>
      <c r="B706" s="147"/>
      <c r="C706" s="25"/>
      <c r="D706" s="26"/>
      <c r="E706" s="26"/>
    </row>
    <row r="707" spans="1:5" x14ac:dyDescent="0.25">
      <c r="A707" s="19"/>
      <c r="B707" s="147"/>
      <c r="C707" s="25"/>
      <c r="D707" s="26"/>
      <c r="E707" s="26"/>
    </row>
    <row r="708" spans="1:5" x14ac:dyDescent="0.25">
      <c r="A708" s="19"/>
      <c r="B708" s="147"/>
      <c r="C708" s="25"/>
      <c r="D708" s="26"/>
      <c r="E708" s="26"/>
    </row>
    <row r="709" spans="1:5" x14ac:dyDescent="0.25">
      <c r="A709" s="19"/>
      <c r="B709" s="147"/>
      <c r="C709" s="25"/>
      <c r="D709" s="26"/>
      <c r="E709" s="26"/>
    </row>
    <row r="710" spans="1:5" x14ac:dyDescent="0.25">
      <c r="A710" s="19"/>
      <c r="B710" s="147"/>
      <c r="C710" s="25"/>
      <c r="D710" s="26"/>
      <c r="E710" s="26"/>
    </row>
    <row r="711" spans="1:5" x14ac:dyDescent="0.25">
      <c r="A711" s="19"/>
      <c r="B711" s="147"/>
      <c r="C711" s="25"/>
      <c r="D711" s="26"/>
      <c r="E711" s="26"/>
    </row>
    <row r="712" spans="1:5" x14ac:dyDescent="0.25">
      <c r="A712" s="19"/>
      <c r="B712" s="147"/>
      <c r="C712" s="25"/>
      <c r="D712" s="26"/>
      <c r="E712" s="26"/>
    </row>
    <row r="713" spans="1:5" x14ac:dyDescent="0.25">
      <c r="A713" s="19"/>
      <c r="B713" s="147"/>
      <c r="C713" s="25"/>
      <c r="D713" s="26"/>
      <c r="E713" s="26"/>
    </row>
    <row r="714" spans="1:5" x14ac:dyDescent="0.25">
      <c r="A714" s="19"/>
      <c r="B714" s="147"/>
      <c r="C714" s="25"/>
      <c r="D714" s="26"/>
      <c r="E714" s="26"/>
    </row>
    <row r="715" spans="1:5" x14ac:dyDescent="0.25">
      <c r="A715" s="19"/>
      <c r="B715" s="147"/>
      <c r="C715" s="25"/>
      <c r="D715" s="26"/>
      <c r="E715" s="26"/>
    </row>
    <row r="716" spans="1:5" x14ac:dyDescent="0.25">
      <c r="A716" s="19"/>
      <c r="B716" s="147"/>
      <c r="C716" s="25"/>
      <c r="D716" s="26"/>
      <c r="E716" s="26"/>
    </row>
    <row r="717" spans="1:5" x14ac:dyDescent="0.25">
      <c r="A717" s="19"/>
      <c r="B717" s="147"/>
      <c r="C717" s="25"/>
      <c r="D717" s="26"/>
      <c r="E717" s="26"/>
    </row>
    <row r="718" spans="1:5" x14ac:dyDescent="0.25">
      <c r="A718" s="19"/>
      <c r="B718" s="147"/>
      <c r="C718" s="25"/>
      <c r="D718" s="26"/>
      <c r="E718" s="26"/>
    </row>
    <row r="719" spans="1:5" x14ac:dyDescent="0.25">
      <c r="A719" s="19"/>
      <c r="B719" s="147"/>
      <c r="C719" s="25"/>
      <c r="D719" s="26"/>
      <c r="E719" s="26"/>
    </row>
    <row r="720" spans="1:5" x14ac:dyDescent="0.25">
      <c r="A720" s="19"/>
      <c r="B720" s="147"/>
      <c r="C720" s="25"/>
      <c r="D720" s="26"/>
      <c r="E720" s="26"/>
    </row>
    <row r="721" spans="1:5" x14ac:dyDescent="0.25">
      <c r="A721" s="19"/>
      <c r="B721" s="147"/>
      <c r="C721" s="25"/>
      <c r="D721" s="26"/>
      <c r="E721" s="26"/>
    </row>
    <row r="722" spans="1:5" x14ac:dyDescent="0.25">
      <c r="A722" s="19"/>
      <c r="B722" s="147"/>
      <c r="C722" s="25"/>
      <c r="D722" s="26"/>
      <c r="E722" s="26"/>
    </row>
    <row r="723" spans="1:5" x14ac:dyDescent="0.25">
      <c r="A723" s="19"/>
      <c r="B723" s="147"/>
      <c r="C723" s="25"/>
      <c r="D723" s="26"/>
      <c r="E723" s="26"/>
    </row>
    <row r="724" spans="1:5" x14ac:dyDescent="0.25">
      <c r="A724" s="19"/>
      <c r="B724" s="147"/>
      <c r="C724" s="25"/>
      <c r="D724" s="26"/>
      <c r="E724" s="26"/>
    </row>
    <row r="725" spans="1:5" x14ac:dyDescent="0.25">
      <c r="A725" s="19"/>
      <c r="B725" s="147"/>
      <c r="C725" s="25"/>
      <c r="D725" s="26"/>
      <c r="E725" s="26"/>
    </row>
    <row r="726" spans="1:5" x14ac:dyDescent="0.25">
      <c r="A726" s="19"/>
      <c r="B726" s="147"/>
      <c r="C726" s="25"/>
      <c r="D726" s="26"/>
      <c r="E726" s="26"/>
    </row>
    <row r="727" spans="1:5" x14ac:dyDescent="0.25">
      <c r="A727" s="19"/>
      <c r="B727" s="147"/>
      <c r="C727" s="25"/>
      <c r="D727" s="26"/>
      <c r="E727" s="26"/>
    </row>
    <row r="728" spans="1:5" x14ac:dyDescent="0.25">
      <c r="A728" s="19"/>
      <c r="B728" s="147"/>
      <c r="C728" s="25"/>
      <c r="D728" s="26"/>
      <c r="E728" s="26"/>
    </row>
    <row r="729" spans="1:5" x14ac:dyDescent="0.25">
      <c r="A729" s="19"/>
      <c r="B729" s="147"/>
      <c r="C729" s="25"/>
      <c r="D729" s="26"/>
      <c r="E729" s="26"/>
    </row>
    <row r="730" spans="1:5" x14ac:dyDescent="0.25">
      <c r="A730" s="19"/>
      <c r="B730" s="147"/>
      <c r="C730" s="25"/>
      <c r="D730" s="26"/>
      <c r="E730" s="26"/>
    </row>
    <row r="731" spans="1:5" x14ac:dyDescent="0.25">
      <c r="A731" s="19"/>
      <c r="B731" s="147"/>
      <c r="C731" s="25"/>
      <c r="D731" s="26"/>
      <c r="E731" s="26"/>
    </row>
    <row r="732" spans="1:5" x14ac:dyDescent="0.25">
      <c r="A732" s="19"/>
      <c r="B732" s="147"/>
      <c r="C732" s="25"/>
      <c r="D732" s="26"/>
      <c r="E732" s="26"/>
    </row>
    <row r="733" spans="1:5" x14ac:dyDescent="0.25">
      <c r="A733" s="19"/>
      <c r="B733" s="147"/>
      <c r="C733" s="25"/>
      <c r="D733" s="26"/>
      <c r="E733" s="26"/>
    </row>
    <row r="734" spans="1:5" x14ac:dyDescent="0.25">
      <c r="A734" s="19"/>
      <c r="B734" s="147"/>
      <c r="C734" s="25"/>
      <c r="D734" s="26"/>
      <c r="E734" s="26"/>
    </row>
    <row r="735" spans="1:5" x14ac:dyDescent="0.25">
      <c r="A735" s="19"/>
      <c r="B735" s="147"/>
      <c r="C735" s="25"/>
      <c r="D735" s="26"/>
      <c r="E735" s="26"/>
    </row>
    <row r="736" spans="1:5" x14ac:dyDescent="0.25">
      <c r="A736" s="19"/>
      <c r="B736" s="147"/>
      <c r="C736" s="25"/>
      <c r="D736" s="26"/>
      <c r="E736" s="26"/>
    </row>
    <row r="737" spans="1:5" x14ac:dyDescent="0.25">
      <c r="A737" s="19"/>
      <c r="B737" s="147"/>
      <c r="C737" s="25"/>
      <c r="D737" s="26"/>
      <c r="E737" s="26"/>
    </row>
    <row r="738" spans="1:5" x14ac:dyDescent="0.25">
      <c r="A738" s="19"/>
      <c r="B738" s="147"/>
      <c r="C738" s="25"/>
      <c r="D738" s="26"/>
      <c r="E738" s="26"/>
    </row>
    <row r="739" spans="1:5" x14ac:dyDescent="0.25">
      <c r="A739" s="19"/>
      <c r="B739" s="147"/>
      <c r="C739" s="25"/>
      <c r="D739" s="26"/>
      <c r="E739" s="26"/>
    </row>
    <row r="740" spans="1:5" x14ac:dyDescent="0.25">
      <c r="A740" s="19"/>
      <c r="B740" s="147"/>
      <c r="C740" s="25"/>
      <c r="D740" s="26"/>
      <c r="E740" s="26"/>
    </row>
    <row r="741" spans="1:5" x14ac:dyDescent="0.25">
      <c r="A741" s="19"/>
      <c r="B741" s="147"/>
      <c r="C741" s="25"/>
      <c r="D741" s="26"/>
      <c r="E741" s="26"/>
    </row>
    <row r="742" spans="1:5" x14ac:dyDescent="0.25">
      <c r="A742" s="19"/>
      <c r="B742" s="147"/>
      <c r="C742" s="25"/>
      <c r="D742" s="26"/>
      <c r="E742" s="26"/>
    </row>
    <row r="743" spans="1:5" x14ac:dyDescent="0.25">
      <c r="A743" s="19"/>
      <c r="B743" s="147"/>
      <c r="C743" s="25"/>
      <c r="D743" s="26"/>
      <c r="E743" s="26"/>
    </row>
    <row r="744" spans="1:5" x14ac:dyDescent="0.25">
      <c r="A744" s="19"/>
      <c r="B744" s="147"/>
      <c r="C744" s="25"/>
      <c r="D744" s="26"/>
      <c r="E744" s="26"/>
    </row>
    <row r="745" spans="1:5" x14ac:dyDescent="0.25">
      <c r="A745" s="19"/>
      <c r="B745" s="147"/>
      <c r="C745" s="25"/>
      <c r="D745" s="26"/>
      <c r="E745" s="26"/>
    </row>
    <row r="746" spans="1:5" x14ac:dyDescent="0.25">
      <c r="A746" s="19"/>
      <c r="B746" s="147"/>
      <c r="C746" s="25"/>
      <c r="D746" s="26"/>
      <c r="E746" s="26"/>
    </row>
    <row r="747" spans="1:5" x14ac:dyDescent="0.25">
      <c r="A747" s="19"/>
      <c r="B747" s="147"/>
      <c r="C747" s="25"/>
      <c r="D747" s="26"/>
      <c r="E747" s="26"/>
    </row>
    <row r="748" spans="1:5" x14ac:dyDescent="0.25">
      <c r="A748" s="19"/>
      <c r="B748" s="147"/>
      <c r="C748" s="25"/>
      <c r="D748" s="26"/>
      <c r="E748" s="26"/>
    </row>
    <row r="749" spans="1:5" x14ac:dyDescent="0.25">
      <c r="A749" s="19"/>
      <c r="B749" s="147"/>
      <c r="C749" s="25"/>
      <c r="D749" s="26"/>
      <c r="E749" s="26"/>
    </row>
    <row r="750" spans="1:5" x14ac:dyDescent="0.25">
      <c r="A750" s="19"/>
      <c r="B750" s="147"/>
      <c r="C750" s="25"/>
      <c r="D750" s="26"/>
      <c r="E750" s="26"/>
    </row>
    <row r="751" spans="1:5" x14ac:dyDescent="0.25">
      <c r="A751" s="19"/>
      <c r="B751" s="147"/>
      <c r="C751" s="25"/>
      <c r="D751" s="26"/>
      <c r="E751" s="26"/>
    </row>
    <row r="752" spans="1:5" x14ac:dyDescent="0.25">
      <c r="A752" s="19"/>
      <c r="B752" s="147"/>
      <c r="C752" s="25"/>
      <c r="D752" s="26"/>
      <c r="E752" s="26"/>
    </row>
    <row r="753" spans="1:5" x14ac:dyDescent="0.25">
      <c r="A753" s="19"/>
      <c r="B753" s="147"/>
      <c r="C753" s="25"/>
      <c r="D753" s="26"/>
      <c r="E753" s="26"/>
    </row>
    <row r="754" spans="1:5" x14ac:dyDescent="0.25">
      <c r="A754" s="19"/>
      <c r="B754" s="147"/>
      <c r="C754" s="25"/>
      <c r="D754" s="26"/>
      <c r="E754" s="26"/>
    </row>
    <row r="755" spans="1:5" x14ac:dyDescent="0.25">
      <c r="A755" s="19"/>
      <c r="B755" s="147"/>
      <c r="C755" s="25"/>
      <c r="D755" s="26"/>
      <c r="E755" s="26"/>
    </row>
    <row r="756" spans="1:5" x14ac:dyDescent="0.25">
      <c r="A756" s="19"/>
      <c r="B756" s="147"/>
      <c r="C756" s="25"/>
      <c r="D756" s="26"/>
      <c r="E756" s="26"/>
    </row>
    <row r="757" spans="1:5" x14ac:dyDescent="0.25">
      <c r="A757" s="19"/>
      <c r="B757" s="147"/>
      <c r="C757" s="25"/>
      <c r="D757" s="26"/>
      <c r="E757" s="26"/>
    </row>
    <row r="758" spans="1:5" x14ac:dyDescent="0.25">
      <c r="A758" s="19"/>
      <c r="B758" s="147"/>
      <c r="C758" s="25"/>
      <c r="D758" s="26"/>
      <c r="E758" s="26"/>
    </row>
    <row r="759" spans="1:5" x14ac:dyDescent="0.25">
      <c r="A759" s="19"/>
      <c r="B759" s="147"/>
      <c r="C759" s="25"/>
      <c r="D759" s="26"/>
      <c r="E759" s="26"/>
    </row>
    <row r="760" spans="1:5" x14ac:dyDescent="0.25">
      <c r="A760" s="19"/>
      <c r="B760" s="147"/>
      <c r="C760" s="25"/>
      <c r="D760" s="26"/>
      <c r="E760" s="26"/>
    </row>
    <row r="761" spans="1:5" x14ac:dyDescent="0.25">
      <c r="A761" s="19"/>
      <c r="B761" s="147"/>
      <c r="C761" s="25"/>
      <c r="D761" s="26"/>
      <c r="E761" s="26"/>
    </row>
    <row r="762" spans="1:5" x14ac:dyDescent="0.25">
      <c r="A762" s="19"/>
      <c r="B762" s="147"/>
      <c r="C762" s="25"/>
      <c r="D762" s="26"/>
      <c r="E762" s="26"/>
    </row>
    <row r="763" spans="1:5" x14ac:dyDescent="0.25">
      <c r="A763" s="19"/>
      <c r="B763" s="147"/>
      <c r="C763" s="25"/>
      <c r="D763" s="26"/>
      <c r="E763" s="26"/>
    </row>
    <row r="764" spans="1:5" x14ac:dyDescent="0.25">
      <c r="A764" s="19"/>
      <c r="B764" s="147"/>
      <c r="C764" s="25"/>
      <c r="D764" s="26"/>
      <c r="E764" s="26"/>
    </row>
    <row r="765" spans="1:5" x14ac:dyDescent="0.25">
      <c r="A765" s="19"/>
      <c r="B765" s="147"/>
      <c r="C765" s="25"/>
      <c r="D765" s="26"/>
      <c r="E765" s="26"/>
    </row>
    <row r="766" spans="1:5" x14ac:dyDescent="0.25">
      <c r="A766" s="19"/>
      <c r="B766" s="147"/>
      <c r="C766" s="25"/>
      <c r="D766" s="26"/>
      <c r="E766" s="26"/>
    </row>
    <row r="767" spans="1:5" x14ac:dyDescent="0.25">
      <c r="A767" s="19"/>
      <c r="B767" s="147"/>
      <c r="C767" s="25"/>
      <c r="D767" s="26"/>
      <c r="E767" s="26"/>
    </row>
    <row r="768" spans="1:5" x14ac:dyDescent="0.25">
      <c r="A768" s="19"/>
      <c r="B768" s="147"/>
      <c r="C768" s="25"/>
      <c r="D768" s="26"/>
      <c r="E768" s="26"/>
    </row>
    <row r="769" spans="1:5" x14ac:dyDescent="0.25">
      <c r="A769" s="19"/>
      <c r="B769" s="147"/>
      <c r="C769" s="25"/>
      <c r="D769" s="26"/>
      <c r="E769" s="26"/>
    </row>
    <row r="770" spans="1:5" x14ac:dyDescent="0.25">
      <c r="A770" s="19"/>
      <c r="B770" s="147"/>
      <c r="C770" s="25"/>
      <c r="D770" s="26"/>
      <c r="E770" s="26"/>
    </row>
    <row r="771" spans="1:5" x14ac:dyDescent="0.25">
      <c r="A771" s="19"/>
      <c r="B771" s="147"/>
      <c r="C771" s="25"/>
      <c r="D771" s="26"/>
      <c r="E771" s="26"/>
    </row>
    <row r="772" spans="1:5" x14ac:dyDescent="0.25">
      <c r="A772" s="19"/>
      <c r="B772" s="147"/>
      <c r="C772" s="25"/>
      <c r="D772" s="26"/>
      <c r="E772" s="26"/>
    </row>
    <row r="773" spans="1:5" x14ac:dyDescent="0.25">
      <c r="A773" s="19"/>
      <c r="B773" s="147"/>
      <c r="C773" s="25"/>
      <c r="D773" s="26"/>
      <c r="E773" s="26"/>
    </row>
    <row r="774" spans="1:5" x14ac:dyDescent="0.25">
      <c r="A774" s="19"/>
      <c r="B774" s="147"/>
      <c r="C774" s="25"/>
      <c r="D774" s="26"/>
      <c r="E774" s="26"/>
    </row>
    <row r="775" spans="1:5" x14ac:dyDescent="0.25">
      <c r="A775" s="19"/>
      <c r="B775" s="147"/>
      <c r="C775" s="25"/>
      <c r="D775" s="26"/>
      <c r="E775" s="26"/>
    </row>
    <row r="776" spans="1:5" x14ac:dyDescent="0.25">
      <c r="A776" s="19"/>
      <c r="B776" s="147"/>
      <c r="C776" s="25"/>
      <c r="D776" s="26"/>
      <c r="E776" s="26"/>
    </row>
    <row r="777" spans="1:5" x14ac:dyDescent="0.25">
      <c r="A777" s="19"/>
      <c r="B777" s="147"/>
      <c r="C777" s="25"/>
      <c r="D777" s="26"/>
      <c r="E777" s="26"/>
    </row>
    <row r="778" spans="1:5" x14ac:dyDescent="0.25">
      <c r="A778" s="19"/>
      <c r="B778" s="147"/>
      <c r="C778" s="25"/>
      <c r="D778" s="26"/>
      <c r="E778" s="26"/>
    </row>
    <row r="779" spans="1:5" x14ac:dyDescent="0.25">
      <c r="A779" s="19"/>
      <c r="B779" s="147"/>
      <c r="C779" s="25"/>
      <c r="D779" s="26"/>
      <c r="E779" s="26"/>
    </row>
    <row r="780" spans="1:5" x14ac:dyDescent="0.25">
      <c r="A780" s="19"/>
      <c r="B780" s="147"/>
      <c r="C780" s="25"/>
      <c r="D780" s="26"/>
      <c r="E780" s="26"/>
    </row>
    <row r="781" spans="1:5" x14ac:dyDescent="0.25">
      <c r="A781" s="19"/>
      <c r="B781" s="147"/>
      <c r="C781" s="25"/>
      <c r="D781" s="26"/>
      <c r="E781" s="26"/>
    </row>
    <row r="782" spans="1:5" x14ac:dyDescent="0.25">
      <c r="A782" s="19"/>
      <c r="B782" s="147"/>
      <c r="C782" s="25"/>
      <c r="D782" s="26"/>
      <c r="E782" s="26"/>
    </row>
    <row r="783" spans="1:5" x14ac:dyDescent="0.25">
      <c r="A783" s="19"/>
      <c r="B783" s="147"/>
      <c r="C783" s="25"/>
      <c r="D783" s="26"/>
      <c r="E783" s="26"/>
    </row>
    <row r="784" spans="1:5" x14ac:dyDescent="0.25">
      <c r="A784" s="19"/>
      <c r="B784" s="147"/>
      <c r="C784" s="25"/>
      <c r="D784" s="26"/>
      <c r="E784" s="26"/>
    </row>
    <row r="785" spans="1:5" x14ac:dyDescent="0.25">
      <c r="A785" s="19"/>
      <c r="B785" s="147"/>
      <c r="C785" s="25"/>
      <c r="D785" s="26"/>
      <c r="E785" s="26"/>
    </row>
    <row r="786" spans="1:5" x14ac:dyDescent="0.25">
      <c r="A786" s="19"/>
      <c r="B786" s="147"/>
      <c r="C786" s="25"/>
      <c r="D786" s="26"/>
      <c r="E786" s="26"/>
    </row>
    <row r="787" spans="1:5" x14ac:dyDescent="0.25">
      <c r="A787" s="19"/>
      <c r="B787" s="147"/>
      <c r="C787" s="25"/>
      <c r="D787" s="26"/>
      <c r="E787" s="26"/>
    </row>
    <row r="788" spans="1:5" x14ac:dyDescent="0.25">
      <c r="A788" s="19"/>
      <c r="B788" s="147"/>
      <c r="C788" s="25"/>
      <c r="D788" s="26"/>
      <c r="E788" s="26"/>
    </row>
    <row r="789" spans="1:5" x14ac:dyDescent="0.25">
      <c r="A789" s="19"/>
      <c r="B789" s="147"/>
      <c r="C789" s="25"/>
      <c r="D789" s="26"/>
      <c r="E789" s="26"/>
    </row>
    <row r="790" spans="1:5" x14ac:dyDescent="0.25">
      <c r="A790" s="19"/>
      <c r="B790" s="147"/>
      <c r="C790" s="25"/>
      <c r="D790" s="26"/>
      <c r="E790" s="26"/>
    </row>
    <row r="791" spans="1:5" x14ac:dyDescent="0.25">
      <c r="A791" s="19"/>
      <c r="B791" s="147"/>
      <c r="C791" s="25"/>
      <c r="D791" s="26"/>
      <c r="E791" s="26"/>
    </row>
    <row r="792" spans="1:5" x14ac:dyDescent="0.25">
      <c r="A792" s="19"/>
      <c r="B792" s="147"/>
      <c r="C792" s="25"/>
      <c r="D792" s="26"/>
      <c r="E792" s="26"/>
    </row>
    <row r="793" spans="1:5" x14ac:dyDescent="0.25">
      <c r="A793" s="19"/>
      <c r="B793" s="147"/>
      <c r="C793" s="25"/>
      <c r="D793" s="26"/>
      <c r="E793" s="26"/>
    </row>
    <row r="794" spans="1:5" x14ac:dyDescent="0.25">
      <c r="A794" s="19"/>
      <c r="B794" s="147"/>
      <c r="C794" s="25"/>
      <c r="D794" s="26"/>
      <c r="E794" s="26"/>
    </row>
    <row r="795" spans="1:5" x14ac:dyDescent="0.25">
      <c r="A795" s="19"/>
      <c r="B795" s="147"/>
      <c r="C795" s="25"/>
      <c r="D795" s="26"/>
      <c r="E795" s="26"/>
    </row>
    <row r="796" spans="1:5" x14ac:dyDescent="0.25">
      <c r="A796" s="19"/>
      <c r="B796" s="147"/>
      <c r="C796" s="25"/>
      <c r="D796" s="26"/>
      <c r="E796" s="26"/>
    </row>
    <row r="797" spans="1:5" x14ac:dyDescent="0.25">
      <c r="A797" s="19"/>
      <c r="B797" s="147"/>
      <c r="C797" s="25"/>
      <c r="D797" s="26"/>
      <c r="E797" s="26"/>
    </row>
    <row r="798" spans="1:5" x14ac:dyDescent="0.25">
      <c r="A798" s="19"/>
      <c r="B798" s="147"/>
      <c r="C798" s="25"/>
      <c r="D798" s="26"/>
      <c r="E798" s="26"/>
    </row>
    <row r="799" spans="1:5" x14ac:dyDescent="0.25">
      <c r="A799" s="19"/>
      <c r="B799" s="147"/>
      <c r="C799" s="25"/>
      <c r="D799" s="26"/>
      <c r="E799" s="26"/>
    </row>
    <row r="800" spans="1:5" x14ac:dyDescent="0.25">
      <c r="A800" s="19"/>
      <c r="B800" s="147"/>
      <c r="C800" s="25"/>
      <c r="D800" s="26"/>
      <c r="E800" s="26"/>
    </row>
    <row r="801" spans="1:5" x14ac:dyDescent="0.25">
      <c r="A801" s="19"/>
      <c r="B801" s="147"/>
      <c r="C801" s="25"/>
      <c r="D801" s="26"/>
      <c r="E801" s="26"/>
    </row>
    <row r="802" spans="1:5" x14ac:dyDescent="0.25">
      <c r="A802" s="19"/>
      <c r="B802" s="147"/>
      <c r="C802" s="25"/>
      <c r="D802" s="26"/>
      <c r="E802" s="26"/>
    </row>
    <row r="803" spans="1:5" x14ac:dyDescent="0.25">
      <c r="A803" s="19"/>
      <c r="B803" s="147"/>
      <c r="C803" s="25"/>
      <c r="D803" s="26"/>
      <c r="E803" s="26"/>
    </row>
    <row r="804" spans="1:5" x14ac:dyDescent="0.25">
      <c r="A804" s="19"/>
      <c r="B804" s="147"/>
      <c r="C804" s="25"/>
      <c r="D804" s="26"/>
      <c r="E804" s="26"/>
    </row>
    <row r="805" spans="1:5" x14ac:dyDescent="0.25">
      <c r="A805" s="19"/>
      <c r="B805" s="147"/>
      <c r="C805" s="25"/>
      <c r="D805" s="26"/>
      <c r="E805" s="26"/>
    </row>
    <row r="806" spans="1:5" x14ac:dyDescent="0.25">
      <c r="A806" s="19"/>
      <c r="B806" s="147"/>
      <c r="C806" s="25"/>
      <c r="D806" s="26"/>
      <c r="E806" s="26"/>
    </row>
    <row r="807" spans="1:5" x14ac:dyDescent="0.25">
      <c r="A807" s="19"/>
      <c r="B807" s="147"/>
      <c r="C807" s="25"/>
      <c r="D807" s="26"/>
      <c r="E807" s="26"/>
    </row>
    <row r="808" spans="1:5" x14ac:dyDescent="0.25">
      <c r="A808" s="19"/>
      <c r="B808" s="147"/>
      <c r="C808" s="25"/>
      <c r="D808" s="26"/>
      <c r="E808" s="26"/>
    </row>
    <row r="809" spans="1:5" x14ac:dyDescent="0.25">
      <c r="A809" s="19"/>
      <c r="B809" s="147"/>
      <c r="C809" s="25"/>
      <c r="D809" s="26"/>
      <c r="E809" s="26"/>
    </row>
    <row r="810" spans="1:5" x14ac:dyDescent="0.25">
      <c r="A810" s="19"/>
      <c r="B810" s="147"/>
      <c r="C810" s="25"/>
      <c r="D810" s="26"/>
      <c r="E810" s="26"/>
    </row>
    <row r="811" spans="1:5" x14ac:dyDescent="0.25">
      <c r="A811" s="19"/>
      <c r="B811" s="147"/>
      <c r="C811" s="25"/>
      <c r="D811" s="26"/>
      <c r="E811" s="26"/>
    </row>
    <row r="812" spans="1:5" x14ac:dyDescent="0.25">
      <c r="A812" s="19"/>
      <c r="B812" s="147"/>
      <c r="C812" s="25"/>
      <c r="D812" s="26"/>
      <c r="E812" s="26"/>
    </row>
    <row r="813" spans="1:5" x14ac:dyDescent="0.25">
      <c r="A813" s="19"/>
      <c r="B813" s="147"/>
      <c r="C813" s="25"/>
      <c r="D813" s="26"/>
      <c r="E813" s="26"/>
    </row>
    <row r="814" spans="1:5" x14ac:dyDescent="0.25">
      <c r="A814" s="19"/>
      <c r="B814" s="147"/>
      <c r="C814" s="25"/>
      <c r="D814" s="26"/>
      <c r="E814" s="26"/>
    </row>
    <row r="815" spans="1:5" x14ac:dyDescent="0.25">
      <c r="A815" s="19"/>
      <c r="B815" s="147"/>
      <c r="C815" s="25"/>
      <c r="D815" s="26"/>
      <c r="E815" s="26"/>
    </row>
    <row r="816" spans="1:5" x14ac:dyDescent="0.25">
      <c r="A816" s="19"/>
      <c r="B816" s="147"/>
      <c r="C816" s="25"/>
      <c r="D816" s="26"/>
      <c r="E816" s="26"/>
    </row>
    <row r="817" spans="1:5" x14ac:dyDescent="0.25">
      <c r="A817" s="19"/>
      <c r="B817" s="147"/>
      <c r="C817" s="25"/>
      <c r="D817" s="26"/>
      <c r="E817" s="26"/>
    </row>
    <row r="818" spans="1:5" x14ac:dyDescent="0.25">
      <c r="A818" s="19"/>
      <c r="B818" s="147"/>
      <c r="C818" s="25"/>
      <c r="D818" s="26"/>
      <c r="E818" s="26"/>
    </row>
    <row r="819" spans="1:5" x14ac:dyDescent="0.25">
      <c r="A819" s="19"/>
      <c r="B819" s="147"/>
      <c r="C819" s="25"/>
      <c r="D819" s="26"/>
      <c r="E819" s="26"/>
    </row>
    <row r="820" spans="1:5" x14ac:dyDescent="0.25">
      <c r="A820" s="19"/>
      <c r="B820" s="147"/>
      <c r="C820" s="25"/>
      <c r="D820" s="26"/>
      <c r="E820" s="26"/>
    </row>
    <row r="821" spans="1:5" x14ac:dyDescent="0.25">
      <c r="A821" s="19"/>
      <c r="B821" s="147"/>
      <c r="C821" s="25"/>
      <c r="D821" s="26"/>
      <c r="E821" s="26"/>
    </row>
    <row r="822" spans="1:5" x14ac:dyDescent="0.25">
      <c r="A822" s="19"/>
      <c r="B822" s="147"/>
      <c r="C822" s="25"/>
      <c r="D822" s="26"/>
      <c r="E822" s="26"/>
    </row>
    <row r="823" spans="1:5" x14ac:dyDescent="0.25">
      <c r="A823" s="19"/>
      <c r="B823" s="147"/>
      <c r="C823" s="25"/>
      <c r="D823" s="26"/>
      <c r="E823" s="26"/>
    </row>
    <row r="824" spans="1:5" x14ac:dyDescent="0.25">
      <c r="A824" s="19"/>
      <c r="B824" s="147"/>
      <c r="C824" s="25"/>
      <c r="D824" s="26"/>
      <c r="E824" s="26"/>
    </row>
    <row r="825" spans="1:5" x14ac:dyDescent="0.25">
      <c r="A825" s="19"/>
      <c r="B825" s="147"/>
      <c r="C825" s="25"/>
      <c r="D825" s="26"/>
      <c r="E825" s="26"/>
    </row>
    <row r="826" spans="1:5" x14ac:dyDescent="0.25">
      <c r="A826" s="19"/>
      <c r="B826" s="147"/>
      <c r="C826" s="25"/>
      <c r="D826" s="26"/>
      <c r="E826" s="26"/>
    </row>
    <row r="827" spans="1:5" x14ac:dyDescent="0.25">
      <c r="A827" s="19"/>
      <c r="B827" s="147"/>
      <c r="C827" s="25"/>
      <c r="D827" s="26"/>
      <c r="E827" s="26"/>
    </row>
    <row r="828" spans="1:5" x14ac:dyDescent="0.25">
      <c r="A828" s="19"/>
      <c r="B828" s="147"/>
      <c r="C828" s="25"/>
      <c r="D828" s="26"/>
      <c r="E828" s="26"/>
    </row>
    <row r="829" spans="1:5" x14ac:dyDescent="0.25">
      <c r="A829" s="19"/>
      <c r="B829" s="147"/>
      <c r="C829" s="25"/>
      <c r="D829" s="26"/>
      <c r="E829" s="26"/>
    </row>
    <row r="830" spans="1:5" x14ac:dyDescent="0.25">
      <c r="A830" s="19"/>
      <c r="B830" s="147"/>
      <c r="C830" s="25"/>
      <c r="D830" s="26"/>
      <c r="E830" s="26"/>
    </row>
    <row r="831" spans="1:5" x14ac:dyDescent="0.25">
      <c r="A831" s="19"/>
      <c r="B831" s="147"/>
      <c r="C831" s="25"/>
      <c r="D831" s="26"/>
      <c r="E831" s="26"/>
    </row>
    <row r="832" spans="1:5" x14ac:dyDescent="0.25">
      <c r="A832" s="19"/>
      <c r="B832" s="147"/>
      <c r="C832" s="25"/>
      <c r="D832" s="26"/>
      <c r="E832" s="26"/>
    </row>
    <row r="833" spans="1:5" x14ac:dyDescent="0.25">
      <c r="A833" s="19"/>
      <c r="B833" s="147"/>
      <c r="C833" s="25"/>
      <c r="D833" s="26"/>
      <c r="E833" s="26"/>
    </row>
    <row r="834" spans="1:5" x14ac:dyDescent="0.25">
      <c r="A834" s="19"/>
      <c r="B834" s="147"/>
      <c r="C834" s="25"/>
      <c r="D834" s="26"/>
      <c r="E834" s="26"/>
    </row>
    <row r="835" spans="1:5" x14ac:dyDescent="0.25">
      <c r="A835" s="19"/>
      <c r="B835" s="147"/>
      <c r="C835" s="25"/>
      <c r="D835" s="26"/>
      <c r="E835" s="26"/>
    </row>
    <row r="836" spans="1:5" x14ac:dyDescent="0.25">
      <c r="A836" s="19"/>
      <c r="B836" s="147"/>
      <c r="C836" s="25"/>
      <c r="D836" s="26"/>
      <c r="E836" s="26"/>
    </row>
    <row r="837" spans="1:5" x14ac:dyDescent="0.25">
      <c r="A837" s="19"/>
      <c r="B837" s="147"/>
      <c r="C837" s="25"/>
      <c r="D837" s="26"/>
      <c r="E837" s="26"/>
    </row>
    <row r="838" spans="1:5" x14ac:dyDescent="0.25">
      <c r="A838" s="19"/>
      <c r="B838" s="147"/>
      <c r="C838" s="25"/>
      <c r="D838" s="26"/>
      <c r="E838" s="26"/>
    </row>
    <row r="839" spans="1:5" x14ac:dyDescent="0.25">
      <c r="A839" s="19"/>
      <c r="B839" s="147"/>
      <c r="C839" s="25"/>
      <c r="D839" s="26"/>
      <c r="E839" s="26"/>
    </row>
    <row r="840" spans="1:5" x14ac:dyDescent="0.25">
      <c r="A840" s="19"/>
      <c r="B840" s="147"/>
      <c r="C840" s="25"/>
      <c r="D840" s="26"/>
      <c r="E840" s="26"/>
    </row>
    <row r="841" spans="1:5" x14ac:dyDescent="0.25">
      <c r="A841" s="19"/>
      <c r="B841" s="147"/>
      <c r="C841" s="25"/>
      <c r="D841" s="26"/>
      <c r="E841" s="26"/>
    </row>
    <row r="842" spans="1:5" x14ac:dyDescent="0.25">
      <c r="A842" s="19"/>
      <c r="B842" s="147"/>
      <c r="C842" s="25"/>
      <c r="D842" s="26"/>
      <c r="E842" s="26"/>
    </row>
    <row r="843" spans="1:5" x14ac:dyDescent="0.25">
      <c r="A843" s="19"/>
      <c r="B843" s="147"/>
      <c r="C843" s="25"/>
      <c r="D843" s="26"/>
      <c r="E843" s="26"/>
    </row>
    <row r="844" spans="1:5" x14ac:dyDescent="0.25">
      <c r="A844" s="19"/>
      <c r="B844" s="147"/>
      <c r="C844" s="25"/>
      <c r="D844" s="26"/>
      <c r="E844" s="26"/>
    </row>
    <row r="845" spans="1:5" x14ac:dyDescent="0.25">
      <c r="A845" s="19"/>
      <c r="B845" s="147"/>
      <c r="C845" s="25"/>
      <c r="D845" s="26"/>
      <c r="E845" s="26"/>
    </row>
    <row r="846" spans="1:5" x14ac:dyDescent="0.25">
      <c r="A846" s="19"/>
      <c r="B846" s="147"/>
      <c r="C846" s="25"/>
      <c r="D846" s="26"/>
      <c r="E846" s="26"/>
    </row>
    <row r="847" spans="1:5" x14ac:dyDescent="0.25">
      <c r="A847" s="19"/>
      <c r="B847" s="147"/>
      <c r="C847" s="25"/>
      <c r="D847" s="26"/>
      <c r="E847" s="26"/>
    </row>
    <row r="848" spans="1:5" x14ac:dyDescent="0.25">
      <c r="A848" s="19"/>
      <c r="B848" s="147"/>
      <c r="C848" s="25"/>
      <c r="D848" s="26"/>
      <c r="E848" s="26"/>
    </row>
    <row r="849" spans="1:5" x14ac:dyDescent="0.25">
      <c r="A849" s="19"/>
      <c r="B849" s="147"/>
      <c r="C849" s="25"/>
      <c r="D849" s="26"/>
      <c r="E849" s="26"/>
    </row>
    <row r="850" spans="1:5" x14ac:dyDescent="0.25">
      <c r="A850" s="19"/>
      <c r="B850" s="147"/>
      <c r="C850" s="25"/>
      <c r="D850" s="26"/>
      <c r="E850" s="26"/>
    </row>
    <row r="851" spans="1:5" x14ac:dyDescent="0.25">
      <c r="A851" s="19"/>
      <c r="B851" s="147"/>
      <c r="C851" s="25"/>
      <c r="D851" s="26"/>
      <c r="E851" s="26"/>
    </row>
    <row r="852" spans="1:5" x14ac:dyDescent="0.25">
      <c r="A852" s="19"/>
      <c r="B852" s="147"/>
      <c r="C852" s="25"/>
      <c r="D852" s="26"/>
      <c r="E852" s="26"/>
    </row>
    <row r="853" spans="1:5" x14ac:dyDescent="0.25">
      <c r="A853" s="19"/>
      <c r="B853" s="147"/>
      <c r="C853" s="25"/>
      <c r="D853" s="26"/>
      <c r="E853" s="26"/>
    </row>
    <row r="854" spans="1:5" x14ac:dyDescent="0.25">
      <c r="A854" s="19"/>
      <c r="B854" s="147"/>
      <c r="C854" s="25"/>
      <c r="D854" s="26"/>
      <c r="E854" s="26"/>
    </row>
    <row r="855" spans="1:5" x14ac:dyDescent="0.25">
      <c r="A855" s="19"/>
      <c r="B855" s="147"/>
      <c r="C855" s="25"/>
      <c r="D855" s="26"/>
      <c r="E855" s="26"/>
    </row>
    <row r="856" spans="1:5" x14ac:dyDescent="0.25">
      <c r="A856" s="19"/>
      <c r="B856" s="147"/>
      <c r="C856" s="25"/>
      <c r="D856" s="26"/>
      <c r="E856" s="26"/>
    </row>
    <row r="857" spans="1:5" x14ac:dyDescent="0.25">
      <c r="A857" s="19"/>
      <c r="B857" s="147"/>
      <c r="C857" s="25"/>
      <c r="D857" s="26"/>
      <c r="E857" s="26"/>
    </row>
    <row r="858" spans="1:5" x14ac:dyDescent="0.25">
      <c r="A858" s="19"/>
      <c r="B858" s="147"/>
      <c r="C858" s="25"/>
      <c r="D858" s="26"/>
      <c r="E858" s="26"/>
    </row>
    <row r="859" spans="1:5" x14ac:dyDescent="0.25">
      <c r="A859" s="19"/>
      <c r="B859" s="147"/>
      <c r="C859" s="25"/>
      <c r="D859" s="26"/>
      <c r="E859" s="26"/>
    </row>
    <row r="860" spans="1:5" x14ac:dyDescent="0.25">
      <c r="A860" s="19"/>
      <c r="B860" s="147"/>
      <c r="C860" s="25"/>
      <c r="D860" s="26"/>
      <c r="E860" s="26"/>
    </row>
    <row r="861" spans="1:5" x14ac:dyDescent="0.25">
      <c r="A861" s="19"/>
      <c r="B861" s="147"/>
      <c r="C861" s="25"/>
      <c r="D861" s="26"/>
      <c r="E861" s="26"/>
    </row>
    <row r="862" spans="1:5" x14ac:dyDescent="0.25">
      <c r="A862" s="19"/>
      <c r="B862" s="147"/>
      <c r="C862" s="25"/>
      <c r="D862" s="26"/>
      <c r="E862" s="26"/>
    </row>
    <row r="863" spans="1:5" x14ac:dyDescent="0.25">
      <c r="A863" s="19"/>
      <c r="B863" s="147"/>
      <c r="C863" s="25"/>
      <c r="D863" s="26"/>
      <c r="E863" s="26"/>
    </row>
    <row r="864" spans="1:5" x14ac:dyDescent="0.25">
      <c r="A864" s="19"/>
      <c r="B864" s="147"/>
      <c r="C864" s="25"/>
      <c r="D864" s="26"/>
      <c r="E864" s="26"/>
    </row>
    <row r="865" spans="1:5" x14ac:dyDescent="0.25">
      <c r="A865" s="19"/>
      <c r="B865" s="147"/>
      <c r="C865" s="25"/>
      <c r="D865" s="26"/>
      <c r="E865" s="26"/>
    </row>
    <row r="866" spans="1:5" x14ac:dyDescent="0.25">
      <c r="A866" s="19"/>
      <c r="B866" s="147"/>
      <c r="C866" s="25"/>
      <c r="D866" s="26"/>
      <c r="E866" s="26"/>
    </row>
    <row r="867" spans="1:5" x14ac:dyDescent="0.25">
      <c r="A867" s="19"/>
      <c r="B867" s="147"/>
      <c r="C867" s="25"/>
      <c r="D867" s="26"/>
      <c r="E867" s="26"/>
    </row>
    <row r="868" spans="1:5" x14ac:dyDescent="0.25">
      <c r="A868" s="19"/>
      <c r="B868" s="147"/>
      <c r="C868" s="25"/>
      <c r="D868" s="26"/>
      <c r="E868" s="26"/>
    </row>
    <row r="869" spans="1:5" x14ac:dyDescent="0.25">
      <c r="A869" s="19"/>
      <c r="B869" s="147"/>
      <c r="C869" s="25"/>
      <c r="D869" s="26"/>
      <c r="E869" s="26"/>
    </row>
    <row r="870" spans="1:5" x14ac:dyDescent="0.25">
      <c r="A870" s="19"/>
      <c r="B870" s="147"/>
      <c r="C870" s="25"/>
      <c r="D870" s="26"/>
      <c r="E870" s="26"/>
    </row>
    <row r="871" spans="1:5" x14ac:dyDescent="0.25">
      <c r="A871" s="19"/>
      <c r="B871" s="147"/>
      <c r="C871" s="25"/>
      <c r="D871" s="26"/>
      <c r="E871" s="26"/>
    </row>
    <row r="872" spans="1:5" x14ac:dyDescent="0.25">
      <c r="A872" s="19"/>
      <c r="B872" s="147"/>
      <c r="C872" s="25"/>
      <c r="D872" s="26"/>
      <c r="E872" s="26"/>
    </row>
    <row r="873" spans="1:5" x14ac:dyDescent="0.25">
      <c r="A873" s="19"/>
      <c r="B873" s="147"/>
      <c r="C873" s="25"/>
      <c r="D873" s="26"/>
      <c r="E873" s="26"/>
    </row>
    <row r="874" spans="1:5" x14ac:dyDescent="0.25">
      <c r="A874" s="19"/>
      <c r="B874" s="147"/>
      <c r="C874" s="25"/>
      <c r="D874" s="26"/>
      <c r="E874" s="26"/>
    </row>
    <row r="875" spans="1:5" x14ac:dyDescent="0.25">
      <c r="A875" s="19"/>
      <c r="B875" s="147"/>
      <c r="C875" s="25"/>
      <c r="D875" s="26"/>
      <c r="E875" s="26"/>
    </row>
    <row r="876" spans="1:5" x14ac:dyDescent="0.25">
      <c r="A876" s="19"/>
      <c r="B876" s="147"/>
      <c r="C876" s="25"/>
      <c r="D876" s="26"/>
      <c r="E876" s="26"/>
    </row>
    <row r="877" spans="1:5" x14ac:dyDescent="0.25">
      <c r="A877" s="19"/>
      <c r="B877" s="147"/>
      <c r="C877" s="25"/>
      <c r="D877" s="26"/>
      <c r="E877" s="26"/>
    </row>
    <row r="878" spans="1:5" x14ac:dyDescent="0.25">
      <c r="A878" s="19"/>
      <c r="B878" s="147"/>
      <c r="C878" s="25"/>
      <c r="D878" s="26"/>
      <c r="E878" s="26"/>
    </row>
    <row r="879" spans="1:5" x14ac:dyDescent="0.25">
      <c r="A879" s="19"/>
      <c r="B879" s="147"/>
      <c r="C879" s="25"/>
      <c r="D879" s="26"/>
      <c r="E879" s="26"/>
    </row>
    <row r="880" spans="1:5" x14ac:dyDescent="0.25">
      <c r="A880" s="19"/>
      <c r="B880" s="147"/>
      <c r="C880" s="25"/>
      <c r="D880" s="26"/>
      <c r="E880" s="26"/>
    </row>
    <row r="881" spans="1:5" x14ac:dyDescent="0.25">
      <c r="A881" s="19"/>
      <c r="B881" s="147"/>
      <c r="C881" s="25"/>
      <c r="D881" s="26"/>
      <c r="E881" s="26"/>
    </row>
    <row r="882" spans="1:5" x14ac:dyDescent="0.25">
      <c r="A882" s="19"/>
      <c r="B882" s="147"/>
      <c r="C882" s="25"/>
      <c r="D882" s="26"/>
      <c r="E882" s="26"/>
    </row>
    <row r="883" spans="1:5" x14ac:dyDescent="0.25">
      <c r="A883" s="19"/>
      <c r="B883" s="147"/>
      <c r="C883" s="25"/>
      <c r="D883" s="26"/>
      <c r="E883" s="26"/>
    </row>
    <row r="884" spans="1:5" x14ac:dyDescent="0.25">
      <c r="A884" s="19"/>
      <c r="B884" s="147"/>
      <c r="C884" s="25"/>
      <c r="D884" s="26"/>
      <c r="E884" s="26"/>
    </row>
    <row r="885" spans="1:5" x14ac:dyDescent="0.25">
      <c r="A885" s="19"/>
      <c r="B885" s="147"/>
      <c r="C885" s="25"/>
      <c r="D885" s="26"/>
      <c r="E885" s="26"/>
    </row>
    <row r="886" spans="1:5" x14ac:dyDescent="0.25">
      <c r="A886" s="19"/>
      <c r="B886" s="147"/>
      <c r="C886" s="25"/>
      <c r="D886" s="26"/>
      <c r="E886" s="26"/>
    </row>
    <row r="887" spans="1:5" x14ac:dyDescent="0.25">
      <c r="A887" s="19"/>
      <c r="B887" s="147"/>
      <c r="C887" s="25"/>
      <c r="D887" s="26"/>
      <c r="E887" s="26"/>
    </row>
    <row r="888" spans="1:5" x14ac:dyDescent="0.25">
      <c r="A888" s="19"/>
      <c r="B888" s="147"/>
      <c r="C888" s="25"/>
      <c r="D888" s="26"/>
      <c r="E888" s="26"/>
    </row>
    <row r="889" spans="1:5" x14ac:dyDescent="0.25">
      <c r="A889" s="19"/>
      <c r="B889" s="147"/>
      <c r="C889" s="25"/>
      <c r="D889" s="26"/>
      <c r="E889" s="26"/>
    </row>
    <row r="890" spans="1:5" x14ac:dyDescent="0.25">
      <c r="A890" s="19"/>
      <c r="B890" s="147"/>
      <c r="C890" s="25"/>
      <c r="D890" s="26"/>
      <c r="E890" s="26"/>
    </row>
    <row r="891" spans="1:5" x14ac:dyDescent="0.25">
      <c r="A891" s="19"/>
      <c r="B891" s="147"/>
      <c r="C891" s="25"/>
      <c r="D891" s="26"/>
      <c r="E891" s="26"/>
    </row>
    <row r="892" spans="1:5" x14ac:dyDescent="0.25">
      <c r="A892" s="19"/>
      <c r="B892" s="147"/>
      <c r="C892" s="25"/>
      <c r="D892" s="26"/>
      <c r="E892" s="26"/>
    </row>
    <row r="893" spans="1:5" x14ac:dyDescent="0.25">
      <c r="A893" s="19"/>
      <c r="B893" s="147"/>
      <c r="C893" s="25"/>
      <c r="D893" s="26"/>
      <c r="E893" s="26"/>
    </row>
    <row r="894" spans="1:5" x14ac:dyDescent="0.25">
      <c r="A894" s="19"/>
      <c r="B894" s="147"/>
      <c r="C894" s="25"/>
      <c r="D894" s="26"/>
      <c r="E894" s="26"/>
    </row>
    <row r="895" spans="1:5" x14ac:dyDescent="0.25">
      <c r="A895" s="19"/>
      <c r="B895" s="147"/>
      <c r="C895" s="25"/>
      <c r="D895" s="26"/>
      <c r="E895" s="26"/>
    </row>
    <row r="896" spans="1:5" x14ac:dyDescent="0.25">
      <c r="A896" s="19"/>
      <c r="B896" s="147"/>
      <c r="C896" s="25"/>
      <c r="D896" s="26"/>
      <c r="E896" s="26"/>
    </row>
    <row r="897" spans="1:5" x14ac:dyDescent="0.25">
      <c r="A897" s="19"/>
      <c r="B897" s="147"/>
      <c r="C897" s="25"/>
      <c r="D897" s="26"/>
      <c r="E897" s="26"/>
    </row>
    <row r="898" spans="1:5" x14ac:dyDescent="0.25">
      <c r="A898" s="19"/>
      <c r="B898" s="147"/>
      <c r="C898" s="25"/>
      <c r="D898" s="26"/>
      <c r="E898" s="26"/>
    </row>
    <row r="899" spans="1:5" x14ac:dyDescent="0.25">
      <c r="A899" s="19"/>
      <c r="B899" s="147"/>
      <c r="C899" s="25"/>
      <c r="D899" s="26"/>
      <c r="E899" s="26"/>
    </row>
    <row r="900" spans="1:5" x14ac:dyDescent="0.25">
      <c r="A900" s="19"/>
      <c r="B900" s="147"/>
      <c r="C900" s="25"/>
      <c r="D900" s="26"/>
      <c r="E900" s="26"/>
    </row>
    <row r="901" spans="1:5" x14ac:dyDescent="0.25">
      <c r="A901" s="19"/>
      <c r="B901" s="147"/>
      <c r="C901" s="25"/>
      <c r="D901" s="26"/>
      <c r="E901" s="26"/>
    </row>
    <row r="902" spans="1:5" x14ac:dyDescent="0.25">
      <c r="A902" s="19"/>
      <c r="B902" s="147"/>
      <c r="C902" s="25"/>
      <c r="D902" s="26"/>
      <c r="E902" s="26"/>
    </row>
    <row r="903" spans="1:5" x14ac:dyDescent="0.25">
      <c r="A903" s="19"/>
      <c r="B903" s="147"/>
      <c r="C903" s="25"/>
      <c r="D903" s="26"/>
      <c r="E903" s="26"/>
    </row>
    <row r="904" spans="1:5" x14ac:dyDescent="0.25">
      <c r="A904" s="19"/>
      <c r="B904" s="147"/>
      <c r="C904" s="25"/>
      <c r="D904" s="26"/>
      <c r="E904" s="26"/>
    </row>
    <row r="905" spans="1:5" x14ac:dyDescent="0.25">
      <c r="A905" s="19"/>
      <c r="B905" s="147"/>
      <c r="C905" s="25"/>
      <c r="D905" s="26"/>
      <c r="E905" s="26"/>
    </row>
    <row r="906" spans="1:5" x14ac:dyDescent="0.25">
      <c r="A906" s="19"/>
      <c r="B906" s="147"/>
      <c r="C906" s="25"/>
      <c r="D906" s="26"/>
      <c r="E906" s="26"/>
    </row>
    <row r="907" spans="1:5" x14ac:dyDescent="0.25">
      <c r="A907" s="19"/>
      <c r="B907" s="147"/>
      <c r="C907" s="25"/>
      <c r="D907" s="26"/>
      <c r="E907" s="26"/>
    </row>
    <row r="908" spans="1:5" x14ac:dyDescent="0.25">
      <c r="A908" s="19"/>
      <c r="B908" s="147"/>
      <c r="C908" s="25"/>
      <c r="D908" s="26"/>
      <c r="E908" s="26"/>
    </row>
    <row r="909" spans="1:5" x14ac:dyDescent="0.25">
      <c r="A909" s="19"/>
      <c r="B909" s="147"/>
      <c r="C909" s="25"/>
      <c r="D909" s="26"/>
      <c r="E909" s="26"/>
    </row>
    <row r="910" spans="1:5" x14ac:dyDescent="0.25">
      <c r="A910" s="19"/>
      <c r="B910" s="147"/>
      <c r="C910" s="25"/>
      <c r="D910" s="26"/>
      <c r="E910" s="26"/>
    </row>
    <row r="911" spans="1:5" x14ac:dyDescent="0.25">
      <c r="A911" s="19"/>
      <c r="B911" s="147"/>
      <c r="C911" s="25"/>
      <c r="D911" s="26"/>
      <c r="E911" s="26"/>
    </row>
    <row r="912" spans="1:5" x14ac:dyDescent="0.25">
      <c r="A912" s="19"/>
      <c r="B912" s="147"/>
      <c r="C912" s="25"/>
      <c r="D912" s="26"/>
      <c r="E912" s="26"/>
    </row>
    <row r="913" spans="1:5" x14ac:dyDescent="0.25">
      <c r="A913" s="19"/>
      <c r="B913" s="147"/>
      <c r="C913" s="25"/>
      <c r="D913" s="26"/>
      <c r="E913" s="26"/>
    </row>
    <row r="914" spans="1:5" x14ac:dyDescent="0.25">
      <c r="A914" s="19"/>
      <c r="B914" s="147"/>
      <c r="C914" s="25"/>
      <c r="D914" s="26"/>
      <c r="E914" s="26"/>
    </row>
    <row r="915" spans="1:5" x14ac:dyDescent="0.25">
      <c r="A915" s="19"/>
      <c r="B915" s="147"/>
      <c r="C915" s="25"/>
      <c r="D915" s="26"/>
      <c r="E915" s="26"/>
    </row>
    <row r="916" spans="1:5" x14ac:dyDescent="0.25">
      <c r="A916" s="19"/>
      <c r="B916" s="147"/>
      <c r="C916" s="25"/>
      <c r="D916" s="26"/>
      <c r="E916" s="26"/>
    </row>
    <row r="917" spans="1:5" x14ac:dyDescent="0.25">
      <c r="A917" s="19"/>
      <c r="B917" s="147"/>
      <c r="C917" s="25"/>
      <c r="D917" s="26"/>
      <c r="E917" s="26"/>
    </row>
    <row r="918" spans="1:5" x14ac:dyDescent="0.25">
      <c r="A918" s="19"/>
      <c r="B918" s="147"/>
      <c r="C918" s="25"/>
      <c r="D918" s="26"/>
      <c r="E918" s="26"/>
    </row>
    <row r="919" spans="1:5" x14ac:dyDescent="0.25">
      <c r="A919" s="19"/>
      <c r="B919" s="147"/>
      <c r="C919" s="25"/>
      <c r="D919" s="26"/>
      <c r="E919" s="26"/>
    </row>
    <row r="920" spans="1:5" x14ac:dyDescent="0.25">
      <c r="A920" s="19"/>
      <c r="B920" s="147"/>
      <c r="C920" s="25"/>
      <c r="D920" s="26"/>
      <c r="E920" s="26"/>
    </row>
    <row r="921" spans="1:5" x14ac:dyDescent="0.25">
      <c r="A921" s="19"/>
      <c r="B921" s="147"/>
      <c r="C921" s="25"/>
      <c r="D921" s="26"/>
      <c r="E921" s="26"/>
    </row>
    <row r="922" spans="1:5" x14ac:dyDescent="0.25">
      <c r="A922" s="19"/>
      <c r="B922" s="147"/>
      <c r="C922" s="25"/>
      <c r="D922" s="26"/>
      <c r="E922" s="26"/>
    </row>
    <row r="923" spans="1:5" x14ac:dyDescent="0.25">
      <c r="A923" s="19"/>
      <c r="B923" s="147"/>
      <c r="C923" s="25"/>
      <c r="D923" s="26"/>
      <c r="E923" s="26"/>
    </row>
    <row r="924" spans="1:5" x14ac:dyDescent="0.25">
      <c r="A924" s="19"/>
      <c r="B924" s="147"/>
      <c r="C924" s="25"/>
      <c r="D924" s="26"/>
      <c r="E924" s="26"/>
    </row>
    <row r="925" spans="1:5" x14ac:dyDescent="0.25">
      <c r="A925" s="19"/>
      <c r="B925" s="147"/>
      <c r="C925" s="25"/>
      <c r="D925" s="26"/>
      <c r="E925" s="26"/>
    </row>
    <row r="926" spans="1:5" x14ac:dyDescent="0.25">
      <c r="A926" s="19"/>
      <c r="B926" s="147"/>
      <c r="C926" s="25"/>
      <c r="D926" s="26"/>
      <c r="E926" s="26"/>
    </row>
    <row r="927" spans="1:5" x14ac:dyDescent="0.25">
      <c r="A927" s="19"/>
      <c r="B927" s="147"/>
      <c r="C927" s="25"/>
      <c r="D927" s="26"/>
      <c r="E927" s="26"/>
    </row>
    <row r="928" spans="1:5" x14ac:dyDescent="0.25">
      <c r="A928" s="19"/>
      <c r="B928" s="147"/>
      <c r="C928" s="25"/>
      <c r="D928" s="26"/>
      <c r="E928" s="26"/>
    </row>
    <row r="929" spans="1:5" x14ac:dyDescent="0.25">
      <c r="A929" s="19"/>
      <c r="B929" s="147"/>
      <c r="C929" s="25"/>
      <c r="D929" s="26"/>
      <c r="E929" s="26"/>
    </row>
    <row r="930" spans="1:5" x14ac:dyDescent="0.25">
      <c r="A930" s="19"/>
      <c r="B930" s="147"/>
      <c r="C930" s="25"/>
      <c r="D930" s="26"/>
      <c r="E930" s="26"/>
    </row>
    <row r="931" spans="1:5" x14ac:dyDescent="0.25">
      <c r="A931" s="19"/>
      <c r="B931" s="147"/>
      <c r="C931" s="25"/>
      <c r="D931" s="26"/>
      <c r="E931" s="26"/>
    </row>
    <row r="932" spans="1:5" x14ac:dyDescent="0.25">
      <c r="A932" s="19"/>
      <c r="B932" s="147"/>
      <c r="C932" s="25"/>
      <c r="D932" s="26"/>
      <c r="E932" s="26"/>
    </row>
    <row r="933" spans="1:5" x14ac:dyDescent="0.25">
      <c r="A933" s="19"/>
      <c r="B933" s="147"/>
      <c r="C933" s="25"/>
      <c r="D933" s="26"/>
      <c r="E933" s="26"/>
    </row>
    <row r="934" spans="1:5" x14ac:dyDescent="0.25">
      <c r="A934" s="19"/>
      <c r="B934" s="147"/>
      <c r="C934" s="25"/>
      <c r="D934" s="26"/>
      <c r="E934" s="26"/>
    </row>
    <row r="935" spans="1:5" x14ac:dyDescent="0.25">
      <c r="A935" s="19"/>
      <c r="B935" s="147"/>
      <c r="C935" s="25"/>
      <c r="D935" s="26"/>
      <c r="E935" s="26"/>
    </row>
    <row r="936" spans="1:5" x14ac:dyDescent="0.25">
      <c r="A936" s="19"/>
      <c r="B936" s="147"/>
      <c r="C936" s="25"/>
      <c r="D936" s="26"/>
      <c r="E936" s="26"/>
    </row>
    <row r="937" spans="1:5" x14ac:dyDescent="0.25">
      <c r="A937" s="19"/>
      <c r="B937" s="147"/>
      <c r="C937" s="25"/>
      <c r="D937" s="26"/>
      <c r="E937" s="26"/>
    </row>
    <row r="938" spans="1:5" x14ac:dyDescent="0.25">
      <c r="A938" s="19"/>
      <c r="B938" s="147"/>
      <c r="C938" s="25"/>
      <c r="D938" s="26"/>
      <c r="E938" s="26"/>
    </row>
    <row r="939" spans="1:5" x14ac:dyDescent="0.25">
      <c r="A939" s="19"/>
      <c r="B939" s="147"/>
      <c r="C939" s="25"/>
      <c r="D939" s="26"/>
      <c r="E939" s="26"/>
    </row>
    <row r="940" spans="1:5" x14ac:dyDescent="0.25">
      <c r="A940" s="19"/>
      <c r="B940" s="147"/>
      <c r="C940" s="25"/>
      <c r="D940" s="26"/>
      <c r="E940" s="26"/>
    </row>
    <row r="941" spans="1:5" x14ac:dyDescent="0.25">
      <c r="A941" s="19"/>
      <c r="B941" s="147"/>
      <c r="C941" s="25"/>
      <c r="D941" s="26"/>
      <c r="E941" s="26"/>
    </row>
    <row r="942" spans="1:5" x14ac:dyDescent="0.25">
      <c r="A942" s="19"/>
      <c r="B942" s="147"/>
      <c r="C942" s="25"/>
      <c r="D942" s="26"/>
      <c r="E942" s="26"/>
    </row>
    <row r="943" spans="1:5" x14ac:dyDescent="0.25">
      <c r="A943" s="19"/>
      <c r="B943" s="147"/>
      <c r="C943" s="25"/>
      <c r="D943" s="26"/>
      <c r="E943" s="26"/>
    </row>
    <row r="944" spans="1:5" x14ac:dyDescent="0.25">
      <c r="A944" s="19"/>
      <c r="B944" s="147"/>
      <c r="C944" s="25"/>
      <c r="D944" s="26"/>
      <c r="E944" s="26"/>
    </row>
    <row r="945" spans="1:5" x14ac:dyDescent="0.25">
      <c r="A945" s="19"/>
      <c r="B945" s="147"/>
      <c r="C945" s="25"/>
      <c r="D945" s="26"/>
      <c r="E945" s="26"/>
    </row>
    <row r="946" spans="1:5" x14ac:dyDescent="0.25">
      <c r="A946" s="19"/>
      <c r="B946" s="147"/>
      <c r="C946" s="25"/>
      <c r="D946" s="26"/>
      <c r="E946" s="26"/>
    </row>
    <row r="947" spans="1:5" x14ac:dyDescent="0.25">
      <c r="A947" s="19"/>
      <c r="B947" s="147"/>
      <c r="C947" s="25"/>
      <c r="D947" s="26"/>
      <c r="E947" s="26"/>
    </row>
    <row r="948" spans="1:5" x14ac:dyDescent="0.25">
      <c r="A948" s="19"/>
      <c r="B948" s="147"/>
      <c r="C948" s="25"/>
      <c r="D948" s="26"/>
      <c r="E948" s="26"/>
    </row>
    <row r="949" spans="1:5" x14ac:dyDescent="0.25">
      <c r="A949" s="19"/>
      <c r="B949" s="147"/>
      <c r="C949" s="25"/>
      <c r="D949" s="26"/>
      <c r="E949" s="26"/>
    </row>
    <row r="950" spans="1:5" x14ac:dyDescent="0.25">
      <c r="A950" s="19"/>
      <c r="B950" s="147"/>
      <c r="C950" s="25"/>
      <c r="D950" s="26"/>
      <c r="E950" s="26"/>
    </row>
    <row r="951" spans="1:5" x14ac:dyDescent="0.25">
      <c r="A951" s="19"/>
      <c r="B951" s="147"/>
      <c r="C951" s="25"/>
      <c r="D951" s="26"/>
      <c r="E951" s="26"/>
    </row>
    <row r="952" spans="1:5" x14ac:dyDescent="0.25">
      <c r="A952" s="19"/>
      <c r="B952" s="147"/>
      <c r="C952" s="25"/>
      <c r="D952" s="26"/>
      <c r="E952" s="26"/>
    </row>
    <row r="953" spans="1:5" x14ac:dyDescent="0.25">
      <c r="A953" s="19"/>
      <c r="B953" s="147"/>
      <c r="C953" s="25"/>
      <c r="D953" s="26"/>
      <c r="E953" s="26"/>
    </row>
    <row r="954" spans="1:5" x14ac:dyDescent="0.25">
      <c r="A954" s="19"/>
      <c r="B954" s="147"/>
      <c r="C954" s="25"/>
      <c r="D954" s="26"/>
      <c r="E954" s="26"/>
    </row>
    <row r="955" spans="1:5" x14ac:dyDescent="0.25">
      <c r="A955" s="19"/>
      <c r="B955" s="147"/>
      <c r="C955" s="25"/>
      <c r="D955" s="26"/>
      <c r="E955" s="26"/>
    </row>
    <row r="956" spans="1:5" x14ac:dyDescent="0.25">
      <c r="A956" s="19"/>
      <c r="B956" s="147"/>
      <c r="C956" s="25"/>
      <c r="D956" s="26"/>
      <c r="E956" s="26"/>
    </row>
    <row r="957" spans="1:5" x14ac:dyDescent="0.25">
      <c r="A957" s="19"/>
      <c r="B957" s="147"/>
      <c r="C957" s="25"/>
      <c r="D957" s="26"/>
      <c r="E957" s="26"/>
    </row>
    <row r="958" spans="1:5" x14ac:dyDescent="0.25">
      <c r="A958" s="19"/>
      <c r="B958" s="147"/>
      <c r="C958" s="25"/>
      <c r="D958" s="26"/>
      <c r="E958" s="26"/>
    </row>
    <row r="959" spans="1:5" x14ac:dyDescent="0.25">
      <c r="A959" s="19"/>
      <c r="B959" s="147"/>
      <c r="C959" s="25"/>
      <c r="D959" s="26"/>
      <c r="E959" s="26"/>
    </row>
    <row r="960" spans="1:5" x14ac:dyDescent="0.25">
      <c r="A960" s="19"/>
      <c r="B960" s="147"/>
      <c r="C960" s="25"/>
      <c r="D960" s="26"/>
      <c r="E960" s="26"/>
    </row>
    <row r="961" spans="1:5" x14ac:dyDescent="0.25">
      <c r="A961" s="19"/>
      <c r="B961" s="147"/>
      <c r="C961" s="25"/>
      <c r="D961" s="26"/>
      <c r="E961" s="26"/>
    </row>
    <row r="962" spans="1:5" x14ac:dyDescent="0.25">
      <c r="A962" s="19"/>
      <c r="B962" s="147"/>
      <c r="C962" s="25"/>
      <c r="D962" s="26"/>
      <c r="E962" s="26"/>
    </row>
    <row r="963" spans="1:5" x14ac:dyDescent="0.25">
      <c r="A963" s="19"/>
      <c r="B963" s="147"/>
      <c r="C963" s="25"/>
      <c r="D963" s="26"/>
      <c r="E963" s="26"/>
    </row>
    <row r="964" spans="1:5" x14ac:dyDescent="0.25">
      <c r="A964" s="19"/>
      <c r="B964" s="147"/>
      <c r="C964" s="25"/>
      <c r="D964" s="26"/>
      <c r="E964" s="26"/>
    </row>
    <row r="965" spans="1:5" x14ac:dyDescent="0.25">
      <c r="A965" s="19"/>
      <c r="B965" s="147"/>
      <c r="C965" s="25"/>
      <c r="D965" s="26"/>
      <c r="E965" s="26"/>
    </row>
    <row r="966" spans="1:5" x14ac:dyDescent="0.25">
      <c r="A966" s="19"/>
      <c r="B966" s="147"/>
      <c r="C966" s="25"/>
      <c r="D966" s="26"/>
      <c r="E966" s="26"/>
    </row>
    <row r="967" spans="1:5" x14ac:dyDescent="0.25">
      <c r="A967" s="19"/>
      <c r="B967" s="147"/>
      <c r="C967" s="25"/>
      <c r="D967" s="26"/>
      <c r="E967" s="26"/>
    </row>
    <row r="968" spans="1:5" x14ac:dyDescent="0.25">
      <c r="A968" s="19"/>
      <c r="B968" s="147"/>
      <c r="C968" s="25"/>
      <c r="D968" s="26"/>
      <c r="E968" s="26"/>
    </row>
    <row r="969" spans="1:5" x14ac:dyDescent="0.25">
      <c r="A969" s="19"/>
      <c r="B969" s="147"/>
      <c r="C969" s="25"/>
      <c r="D969" s="26"/>
      <c r="E969" s="26"/>
    </row>
    <row r="970" spans="1:5" x14ac:dyDescent="0.25">
      <c r="A970" s="19"/>
      <c r="B970" s="147"/>
      <c r="C970" s="25"/>
      <c r="D970" s="26"/>
      <c r="E970" s="26"/>
    </row>
    <row r="971" spans="1:5" x14ac:dyDescent="0.25">
      <c r="A971" s="19"/>
      <c r="B971" s="147"/>
      <c r="C971" s="25"/>
      <c r="D971" s="26"/>
      <c r="E971" s="26"/>
    </row>
    <row r="972" spans="1:5" x14ac:dyDescent="0.25">
      <c r="A972" s="19"/>
      <c r="B972" s="147"/>
      <c r="C972" s="25"/>
      <c r="D972" s="26"/>
      <c r="E972" s="26"/>
    </row>
    <row r="973" spans="1:5" x14ac:dyDescent="0.25">
      <c r="A973" s="19"/>
      <c r="B973" s="147"/>
      <c r="C973" s="25"/>
      <c r="D973" s="26"/>
      <c r="E973" s="26"/>
    </row>
    <row r="974" spans="1:5" x14ac:dyDescent="0.25">
      <c r="A974" s="19"/>
      <c r="B974" s="147"/>
      <c r="C974" s="25"/>
      <c r="D974" s="26"/>
      <c r="E974" s="26"/>
    </row>
    <row r="975" spans="1:5" x14ac:dyDescent="0.25">
      <c r="A975" s="19"/>
      <c r="B975" s="147"/>
      <c r="C975" s="25"/>
      <c r="D975" s="26"/>
      <c r="E975" s="26"/>
    </row>
    <row r="976" spans="1:5" x14ac:dyDescent="0.25">
      <c r="A976" s="19"/>
      <c r="B976" s="147"/>
      <c r="C976" s="25"/>
      <c r="D976" s="26"/>
      <c r="E976" s="26"/>
    </row>
    <row r="977" spans="1:5" x14ac:dyDescent="0.25">
      <c r="A977" s="19"/>
      <c r="B977" s="147"/>
      <c r="C977" s="25"/>
      <c r="D977" s="26"/>
      <c r="E977" s="26"/>
    </row>
    <row r="978" spans="1:5" x14ac:dyDescent="0.25">
      <c r="A978" s="19"/>
      <c r="B978" s="147"/>
      <c r="C978" s="25"/>
      <c r="D978" s="26"/>
      <c r="E978" s="26"/>
    </row>
    <row r="979" spans="1:5" x14ac:dyDescent="0.25">
      <c r="A979" s="19"/>
      <c r="B979" s="147"/>
      <c r="C979" s="25"/>
      <c r="D979" s="26"/>
      <c r="E979" s="26"/>
    </row>
    <row r="980" spans="1:5" x14ac:dyDescent="0.25">
      <c r="A980" s="19"/>
      <c r="B980" s="147"/>
      <c r="C980" s="25"/>
      <c r="D980" s="26"/>
      <c r="E980" s="26"/>
    </row>
    <row r="981" spans="1:5" x14ac:dyDescent="0.25">
      <c r="A981" s="19"/>
      <c r="B981" s="147"/>
      <c r="C981" s="25"/>
      <c r="D981" s="26"/>
      <c r="E981" s="26"/>
    </row>
    <row r="982" spans="1:5" x14ac:dyDescent="0.25">
      <c r="A982" s="19"/>
      <c r="B982" s="147"/>
      <c r="C982" s="25"/>
      <c r="D982" s="26"/>
      <c r="E982" s="26"/>
    </row>
    <row r="983" spans="1:5" x14ac:dyDescent="0.25">
      <c r="A983" s="19"/>
      <c r="B983" s="147"/>
      <c r="C983" s="25"/>
      <c r="D983" s="26"/>
      <c r="E983" s="26"/>
    </row>
    <row r="984" spans="1:5" x14ac:dyDescent="0.25">
      <c r="A984" s="19"/>
      <c r="B984" s="147"/>
      <c r="C984" s="25"/>
      <c r="D984" s="26"/>
      <c r="E984" s="26"/>
    </row>
    <row r="985" spans="1:5" x14ac:dyDescent="0.25">
      <c r="A985" s="19"/>
      <c r="B985" s="147"/>
      <c r="C985" s="25"/>
      <c r="D985" s="26"/>
      <c r="E985" s="26"/>
    </row>
    <row r="986" spans="1:5" x14ac:dyDescent="0.25">
      <c r="A986" s="19"/>
      <c r="B986" s="147"/>
      <c r="C986" s="25"/>
      <c r="D986" s="26"/>
      <c r="E986" s="26"/>
    </row>
    <row r="987" spans="1:5" x14ac:dyDescent="0.25">
      <c r="A987" s="19"/>
      <c r="B987" s="147"/>
      <c r="C987" s="25"/>
      <c r="D987" s="26"/>
      <c r="E987" s="26"/>
    </row>
    <row r="988" spans="1:5" x14ac:dyDescent="0.25">
      <c r="A988" s="19"/>
      <c r="B988" s="147"/>
      <c r="C988" s="25"/>
      <c r="D988" s="26"/>
      <c r="E988" s="26"/>
    </row>
    <row r="989" spans="1:5" x14ac:dyDescent="0.25">
      <c r="A989" s="19"/>
      <c r="B989" s="147"/>
      <c r="C989" s="25"/>
      <c r="D989" s="26"/>
      <c r="E989" s="26"/>
    </row>
    <row r="990" spans="1:5" x14ac:dyDescent="0.25">
      <c r="A990" s="19"/>
      <c r="B990" s="147"/>
      <c r="C990" s="25"/>
      <c r="D990" s="26"/>
      <c r="E990" s="26"/>
    </row>
    <row r="991" spans="1:5" x14ac:dyDescent="0.25">
      <c r="A991" s="19"/>
      <c r="B991" s="147"/>
      <c r="C991" s="25"/>
      <c r="D991" s="26"/>
      <c r="E991" s="26"/>
    </row>
    <row r="992" spans="1:5" x14ac:dyDescent="0.25">
      <c r="A992" s="19"/>
      <c r="B992" s="147"/>
      <c r="C992" s="25"/>
      <c r="D992" s="26"/>
      <c r="E992" s="26"/>
    </row>
    <row r="993" spans="1:5" x14ac:dyDescent="0.25">
      <c r="A993" s="19"/>
      <c r="B993" s="147"/>
      <c r="C993" s="25"/>
      <c r="D993" s="26"/>
      <c r="E993" s="26"/>
    </row>
    <row r="994" spans="1:5" x14ac:dyDescent="0.25">
      <c r="A994" s="19"/>
      <c r="B994" s="147"/>
      <c r="C994" s="25"/>
      <c r="D994" s="26"/>
      <c r="E994" s="26"/>
    </row>
    <row r="995" spans="1:5" x14ac:dyDescent="0.25">
      <c r="A995" s="19"/>
      <c r="B995" s="147"/>
      <c r="C995" s="25"/>
      <c r="D995" s="26"/>
      <c r="E995" s="26"/>
    </row>
    <row r="996" spans="1:5" x14ac:dyDescent="0.25">
      <c r="A996" s="19"/>
      <c r="B996" s="147"/>
      <c r="C996" s="25"/>
      <c r="D996" s="26"/>
      <c r="E996" s="26"/>
    </row>
    <row r="997" spans="1:5" x14ac:dyDescent="0.25">
      <c r="A997" s="19"/>
      <c r="B997" s="147"/>
      <c r="C997" s="25"/>
      <c r="D997" s="26"/>
      <c r="E997" s="26"/>
    </row>
    <row r="998" spans="1:5" x14ac:dyDescent="0.25">
      <c r="A998" s="19"/>
      <c r="B998" s="147"/>
      <c r="C998" s="25"/>
      <c r="D998" s="26"/>
      <c r="E998" s="26"/>
    </row>
    <row r="999" spans="1:5" x14ac:dyDescent="0.25">
      <c r="A999" s="19"/>
      <c r="B999" s="147"/>
      <c r="C999" s="25"/>
      <c r="D999" s="26"/>
      <c r="E999" s="26"/>
    </row>
    <row r="1000" spans="1:5" x14ac:dyDescent="0.25">
      <c r="A1000" s="19"/>
      <c r="B1000" s="147"/>
      <c r="C1000" s="25"/>
      <c r="D1000" s="26"/>
      <c r="E1000" s="26"/>
    </row>
    <row r="1001" spans="1:5" x14ac:dyDescent="0.25">
      <c r="A1001" s="19"/>
      <c r="B1001" s="147"/>
      <c r="C1001" s="25"/>
      <c r="D1001" s="26"/>
      <c r="E1001" s="26"/>
    </row>
    <row r="1002" spans="1:5" x14ac:dyDescent="0.25">
      <c r="A1002" s="19"/>
      <c r="B1002" s="147"/>
      <c r="C1002" s="25"/>
      <c r="D1002" s="26"/>
      <c r="E1002" s="26"/>
    </row>
    <row r="1003" spans="1:5" x14ac:dyDescent="0.25">
      <c r="A1003" s="19"/>
      <c r="B1003" s="147"/>
      <c r="C1003" s="25"/>
      <c r="D1003" s="26"/>
      <c r="E1003" s="26"/>
    </row>
    <row r="1004" spans="1:5" x14ac:dyDescent="0.25">
      <c r="A1004" s="19"/>
      <c r="B1004" s="147"/>
      <c r="C1004" s="25"/>
      <c r="D1004" s="26"/>
      <c r="E1004" s="26"/>
    </row>
    <row r="1005" spans="1:5" x14ac:dyDescent="0.25">
      <c r="A1005" s="19"/>
      <c r="B1005" s="147"/>
      <c r="C1005" s="25"/>
      <c r="D1005" s="26"/>
      <c r="E1005" s="26"/>
    </row>
    <row r="1006" spans="1:5" x14ac:dyDescent="0.25">
      <c r="A1006" s="19"/>
      <c r="B1006" s="147"/>
      <c r="C1006" s="25"/>
      <c r="D1006" s="26"/>
      <c r="E1006" s="26"/>
    </row>
    <row r="1007" spans="1:5" x14ac:dyDescent="0.25">
      <c r="A1007" s="19"/>
      <c r="B1007" s="147"/>
      <c r="C1007" s="25"/>
      <c r="D1007" s="26"/>
      <c r="E1007" s="26"/>
    </row>
    <row r="1008" spans="1:5" x14ac:dyDescent="0.25">
      <c r="A1008" s="19"/>
      <c r="B1008" s="147"/>
      <c r="C1008" s="25"/>
      <c r="D1008" s="26"/>
      <c r="E1008" s="26"/>
    </row>
    <row r="1009" spans="1:5" x14ac:dyDescent="0.25">
      <c r="A1009" s="19"/>
      <c r="B1009" s="147"/>
      <c r="C1009" s="25"/>
      <c r="D1009" s="26"/>
      <c r="E1009" s="26"/>
    </row>
    <row r="1010" spans="1:5" x14ac:dyDescent="0.25">
      <c r="A1010" s="19"/>
      <c r="B1010" s="147"/>
      <c r="C1010" s="25"/>
      <c r="D1010" s="26"/>
      <c r="E1010" s="26"/>
    </row>
    <row r="1011" spans="1:5" x14ac:dyDescent="0.25">
      <c r="A1011" s="19"/>
      <c r="B1011" s="147"/>
      <c r="C1011" s="25"/>
      <c r="D1011" s="26"/>
      <c r="E1011" s="26"/>
    </row>
    <row r="1012" spans="1:5" x14ac:dyDescent="0.25">
      <c r="A1012" s="19"/>
      <c r="B1012" s="147"/>
      <c r="C1012" s="25"/>
      <c r="D1012" s="26"/>
      <c r="E1012" s="26"/>
    </row>
    <row r="1013" spans="1:5" x14ac:dyDescent="0.25">
      <c r="A1013" s="19"/>
      <c r="B1013" s="147"/>
      <c r="C1013" s="25"/>
      <c r="D1013" s="26"/>
      <c r="E1013" s="26"/>
    </row>
    <row r="1014" spans="1:5" x14ac:dyDescent="0.25">
      <c r="A1014" s="19"/>
      <c r="B1014" s="147"/>
      <c r="C1014" s="25"/>
      <c r="D1014" s="26"/>
      <c r="E1014" s="26"/>
    </row>
    <row r="1015" spans="1:5" x14ac:dyDescent="0.25">
      <c r="A1015" s="19"/>
      <c r="B1015" s="147"/>
      <c r="C1015" s="25"/>
      <c r="D1015" s="26"/>
      <c r="E1015" s="26"/>
    </row>
    <row r="1016" spans="1:5" x14ac:dyDescent="0.25">
      <c r="A1016" s="19"/>
      <c r="B1016" s="147"/>
      <c r="C1016" s="25"/>
      <c r="D1016" s="26"/>
      <c r="E1016" s="26"/>
    </row>
    <row r="1017" spans="1:5" x14ac:dyDescent="0.25">
      <c r="A1017" s="19"/>
      <c r="B1017" s="147"/>
      <c r="C1017" s="25"/>
      <c r="D1017" s="26"/>
      <c r="E1017" s="26"/>
    </row>
    <row r="1018" spans="1:5" x14ac:dyDescent="0.25">
      <c r="A1018" s="19"/>
      <c r="B1018" s="147"/>
      <c r="C1018" s="25"/>
      <c r="D1018" s="26"/>
      <c r="E1018" s="26"/>
    </row>
    <row r="1019" spans="1:5" x14ac:dyDescent="0.25">
      <c r="A1019" s="19"/>
      <c r="B1019" s="147"/>
      <c r="C1019" s="25"/>
      <c r="D1019" s="26"/>
      <c r="E1019" s="26"/>
    </row>
    <row r="1020" spans="1:5" x14ac:dyDescent="0.25">
      <c r="A1020" s="19"/>
      <c r="B1020" s="147"/>
      <c r="C1020" s="25"/>
      <c r="D1020" s="26"/>
      <c r="E1020" s="26"/>
    </row>
    <row r="1021" spans="1:5" x14ac:dyDescent="0.25">
      <c r="A1021" s="19"/>
      <c r="B1021" s="147"/>
      <c r="C1021" s="25"/>
      <c r="D1021" s="26"/>
      <c r="E1021" s="26"/>
    </row>
    <row r="1022" spans="1:5" x14ac:dyDescent="0.25">
      <c r="A1022" s="19"/>
      <c r="B1022" s="147"/>
      <c r="C1022" s="25"/>
      <c r="D1022" s="26"/>
      <c r="E1022" s="26"/>
    </row>
    <row r="1023" spans="1:5" x14ac:dyDescent="0.25">
      <c r="A1023" s="19"/>
      <c r="B1023" s="147"/>
      <c r="C1023" s="25"/>
      <c r="D1023" s="26"/>
      <c r="E1023" s="26"/>
    </row>
    <row r="1024" spans="1:5" x14ac:dyDescent="0.25">
      <c r="A1024" s="19"/>
      <c r="B1024" s="147"/>
      <c r="C1024" s="25"/>
      <c r="D1024" s="26"/>
      <c r="E1024" s="26"/>
    </row>
    <row r="1025" spans="1:5" x14ac:dyDescent="0.25">
      <c r="A1025" s="19"/>
      <c r="B1025" s="147"/>
      <c r="C1025" s="25"/>
      <c r="D1025" s="26"/>
      <c r="E1025" s="26"/>
    </row>
    <row r="1026" spans="1:5" x14ac:dyDescent="0.25">
      <c r="A1026" s="19"/>
      <c r="B1026" s="147"/>
      <c r="C1026" s="25"/>
      <c r="D1026" s="26"/>
      <c r="E1026" s="26"/>
    </row>
    <row r="1027" spans="1:5" x14ac:dyDescent="0.25">
      <c r="A1027" s="19"/>
      <c r="B1027" s="147"/>
      <c r="C1027" s="25"/>
      <c r="D1027" s="26"/>
      <c r="E1027" s="26"/>
    </row>
    <row r="1028" spans="1:5" x14ac:dyDescent="0.25">
      <c r="A1028" s="19"/>
      <c r="B1028" s="147"/>
      <c r="C1028" s="25"/>
      <c r="D1028" s="26"/>
      <c r="E1028" s="26"/>
    </row>
    <row r="1029" spans="1:5" x14ac:dyDescent="0.25">
      <c r="A1029" s="19"/>
      <c r="B1029" s="147"/>
      <c r="C1029" s="25"/>
      <c r="D1029" s="26"/>
      <c r="E1029" s="26"/>
    </row>
    <row r="1030" spans="1:5" x14ac:dyDescent="0.25">
      <c r="A1030" s="19"/>
      <c r="B1030" s="147"/>
      <c r="C1030" s="25"/>
      <c r="D1030" s="26"/>
      <c r="E1030" s="26"/>
    </row>
    <row r="1031" spans="1:5" x14ac:dyDescent="0.25">
      <c r="A1031" s="19"/>
      <c r="B1031" s="147"/>
      <c r="C1031" s="25"/>
      <c r="D1031" s="26"/>
      <c r="E1031" s="26"/>
    </row>
    <row r="1032" spans="1:5" x14ac:dyDescent="0.25">
      <c r="A1032" s="19"/>
      <c r="B1032" s="147"/>
      <c r="C1032" s="25"/>
      <c r="D1032" s="26"/>
      <c r="E1032" s="26"/>
    </row>
    <row r="1033" spans="1:5" x14ac:dyDescent="0.25">
      <c r="A1033" s="19"/>
      <c r="B1033" s="147"/>
      <c r="C1033" s="25"/>
      <c r="D1033" s="26"/>
      <c r="E1033" s="26"/>
    </row>
    <row r="1034" spans="1:5" x14ac:dyDescent="0.25">
      <c r="A1034" s="19"/>
      <c r="B1034" s="147"/>
      <c r="C1034" s="25"/>
      <c r="D1034" s="26"/>
      <c r="E1034" s="26"/>
    </row>
    <row r="1035" spans="1:5" x14ac:dyDescent="0.25">
      <c r="A1035" s="19"/>
      <c r="B1035" s="147"/>
      <c r="C1035" s="25"/>
      <c r="D1035" s="26"/>
      <c r="E1035" s="26"/>
    </row>
    <row r="1036" spans="1:5" x14ac:dyDescent="0.25">
      <c r="A1036" s="19"/>
      <c r="B1036" s="147"/>
      <c r="C1036" s="25"/>
      <c r="D1036" s="26"/>
      <c r="E1036" s="26"/>
    </row>
    <row r="1037" spans="1:5" x14ac:dyDescent="0.25">
      <c r="A1037" s="19"/>
      <c r="B1037" s="147"/>
      <c r="C1037" s="25"/>
      <c r="D1037" s="26"/>
      <c r="E1037" s="26"/>
    </row>
    <row r="1038" spans="1:5" x14ac:dyDescent="0.25">
      <c r="A1038" s="19"/>
      <c r="B1038" s="147"/>
      <c r="C1038" s="25"/>
      <c r="D1038" s="26"/>
      <c r="E1038" s="26"/>
    </row>
    <row r="1039" spans="1:5" x14ac:dyDescent="0.25">
      <c r="A1039" s="19"/>
      <c r="B1039" s="147"/>
      <c r="C1039" s="25"/>
      <c r="D1039" s="26"/>
      <c r="E1039" s="26"/>
    </row>
    <row r="1040" spans="1:5" x14ac:dyDescent="0.25">
      <c r="A1040" s="19"/>
      <c r="B1040" s="147"/>
      <c r="C1040" s="25"/>
      <c r="D1040" s="26"/>
      <c r="E1040" s="26"/>
    </row>
    <row r="1041" spans="1:5" x14ac:dyDescent="0.25">
      <c r="A1041" s="19"/>
      <c r="B1041" s="147"/>
      <c r="C1041" s="25"/>
      <c r="D1041" s="26"/>
      <c r="E1041" s="26"/>
    </row>
    <row r="1042" spans="1:5" x14ac:dyDescent="0.25">
      <c r="A1042" s="19"/>
      <c r="B1042" s="147"/>
      <c r="C1042" s="25"/>
      <c r="D1042" s="26"/>
      <c r="E1042" s="26"/>
    </row>
    <row r="1043" spans="1:5" x14ac:dyDescent="0.25">
      <c r="A1043" s="19"/>
      <c r="B1043" s="147"/>
      <c r="C1043" s="25"/>
      <c r="D1043" s="26"/>
      <c r="E1043" s="26"/>
    </row>
    <row r="1044" spans="1:5" x14ac:dyDescent="0.25">
      <c r="A1044" s="19"/>
      <c r="B1044" s="147"/>
      <c r="C1044" s="25"/>
      <c r="D1044" s="26"/>
      <c r="E1044" s="26"/>
    </row>
    <row r="1045" spans="1:5" x14ac:dyDescent="0.25">
      <c r="A1045" s="19"/>
      <c r="B1045" s="147"/>
      <c r="C1045" s="25"/>
      <c r="D1045" s="26"/>
      <c r="E1045" s="26"/>
    </row>
    <row r="1046" spans="1:5" x14ac:dyDescent="0.25">
      <c r="A1046" s="19"/>
      <c r="B1046" s="147"/>
      <c r="C1046" s="25"/>
      <c r="D1046" s="26"/>
      <c r="E1046" s="26"/>
    </row>
    <row r="1047" spans="1:5" x14ac:dyDescent="0.25">
      <c r="A1047" s="19"/>
      <c r="B1047" s="147"/>
      <c r="C1047" s="25"/>
      <c r="D1047" s="26"/>
      <c r="E1047" s="26"/>
    </row>
    <row r="1048" spans="1:5" x14ac:dyDescent="0.25">
      <c r="A1048" s="19"/>
      <c r="B1048" s="147"/>
      <c r="C1048" s="25"/>
      <c r="D1048" s="26"/>
      <c r="E1048" s="26"/>
    </row>
    <row r="1049" spans="1:5" x14ac:dyDescent="0.25">
      <c r="A1049" s="19"/>
      <c r="B1049" s="147"/>
      <c r="C1049" s="25"/>
      <c r="D1049" s="26"/>
      <c r="E1049" s="26"/>
    </row>
    <row r="1050" spans="1:5" x14ac:dyDescent="0.25">
      <c r="A1050" s="19"/>
      <c r="B1050" s="147"/>
      <c r="C1050" s="25"/>
      <c r="D1050" s="26"/>
      <c r="E1050" s="26"/>
    </row>
    <row r="1051" spans="1:5" x14ac:dyDescent="0.25">
      <c r="A1051" s="19"/>
      <c r="B1051" s="147"/>
      <c r="C1051" s="25"/>
      <c r="D1051" s="26"/>
      <c r="E1051" s="26"/>
    </row>
    <row r="1052" spans="1:5" x14ac:dyDescent="0.25">
      <c r="A1052" s="19"/>
      <c r="B1052" s="147"/>
      <c r="C1052" s="25"/>
      <c r="D1052" s="26"/>
      <c r="E1052" s="26"/>
    </row>
    <row r="1053" spans="1:5" x14ac:dyDescent="0.25">
      <c r="A1053" s="19"/>
      <c r="B1053" s="147"/>
      <c r="C1053" s="25"/>
      <c r="D1053" s="26"/>
      <c r="E1053" s="26"/>
    </row>
    <row r="1054" spans="1:5" x14ac:dyDescent="0.25">
      <c r="A1054" s="19"/>
      <c r="B1054" s="147"/>
      <c r="C1054" s="25"/>
      <c r="D1054" s="26"/>
      <c r="E1054" s="26"/>
    </row>
    <row r="1055" spans="1:5" x14ac:dyDescent="0.25">
      <c r="A1055" s="19"/>
      <c r="B1055" s="147"/>
      <c r="C1055" s="25"/>
      <c r="D1055" s="26"/>
      <c r="E1055" s="26"/>
    </row>
    <row r="1056" spans="1:5" x14ac:dyDescent="0.25">
      <c r="A1056" s="19"/>
      <c r="B1056" s="147"/>
      <c r="C1056" s="25"/>
      <c r="D1056" s="26"/>
      <c r="E1056" s="26"/>
    </row>
    <row r="1057" spans="1:5" x14ac:dyDescent="0.25">
      <c r="A1057" s="19"/>
      <c r="B1057" s="147"/>
      <c r="C1057" s="25"/>
      <c r="D1057" s="26"/>
      <c r="E1057" s="26"/>
    </row>
    <row r="1058" spans="1:5" x14ac:dyDescent="0.25">
      <c r="A1058" s="19"/>
      <c r="B1058" s="147"/>
      <c r="C1058" s="25"/>
      <c r="D1058" s="26"/>
      <c r="E1058" s="26"/>
    </row>
    <row r="1059" spans="1:5" x14ac:dyDescent="0.25">
      <c r="A1059" s="19"/>
      <c r="B1059" s="147"/>
      <c r="C1059" s="25"/>
      <c r="D1059" s="26"/>
      <c r="E1059" s="26"/>
    </row>
    <row r="1060" spans="1:5" x14ac:dyDescent="0.25">
      <c r="A1060" s="19"/>
      <c r="B1060" s="147"/>
      <c r="C1060" s="25"/>
      <c r="D1060" s="26"/>
      <c r="E1060" s="26"/>
    </row>
    <row r="1061" spans="1:5" x14ac:dyDescent="0.25">
      <c r="A1061" s="19"/>
      <c r="B1061" s="147"/>
      <c r="C1061" s="25"/>
      <c r="D1061" s="26"/>
      <c r="E1061" s="26"/>
    </row>
    <row r="1062" spans="1:5" x14ac:dyDescent="0.25">
      <c r="A1062" s="19"/>
      <c r="B1062" s="147"/>
      <c r="C1062" s="25"/>
      <c r="D1062" s="26"/>
      <c r="E1062" s="26"/>
    </row>
    <row r="1063" spans="1:5" x14ac:dyDescent="0.25">
      <c r="A1063" s="19"/>
      <c r="B1063" s="147"/>
      <c r="C1063" s="25"/>
      <c r="D1063" s="26"/>
      <c r="E1063" s="26"/>
    </row>
    <row r="1064" spans="1:5" x14ac:dyDescent="0.25">
      <c r="A1064" s="19"/>
      <c r="B1064" s="147"/>
      <c r="C1064" s="25"/>
      <c r="D1064" s="26"/>
      <c r="E1064" s="26"/>
    </row>
    <row r="1065" spans="1:5" x14ac:dyDescent="0.25">
      <c r="A1065" s="19"/>
      <c r="B1065" s="147"/>
      <c r="C1065" s="25"/>
      <c r="D1065" s="26"/>
      <c r="E1065" s="26"/>
    </row>
    <row r="1066" spans="1:5" x14ac:dyDescent="0.25">
      <c r="A1066" s="19"/>
      <c r="B1066" s="147"/>
      <c r="C1066" s="25"/>
      <c r="D1066" s="26"/>
      <c r="E1066" s="26"/>
    </row>
    <row r="1067" spans="1:5" x14ac:dyDescent="0.25">
      <c r="A1067" s="19"/>
      <c r="B1067" s="147"/>
      <c r="C1067" s="25"/>
      <c r="D1067" s="26"/>
      <c r="E1067" s="26"/>
    </row>
    <row r="1068" spans="1:5" x14ac:dyDescent="0.25">
      <c r="A1068" s="19"/>
      <c r="B1068" s="147"/>
      <c r="C1068" s="25"/>
      <c r="D1068" s="26"/>
      <c r="E1068" s="26"/>
    </row>
    <row r="1069" spans="1:5" x14ac:dyDescent="0.25">
      <c r="A1069" s="19"/>
      <c r="B1069" s="147"/>
      <c r="C1069" s="25"/>
      <c r="D1069" s="26"/>
      <c r="E1069" s="26"/>
    </row>
    <row r="1070" spans="1:5" x14ac:dyDescent="0.25">
      <c r="A1070" s="19"/>
      <c r="B1070" s="147"/>
      <c r="C1070" s="25"/>
      <c r="D1070" s="26"/>
      <c r="E1070" s="26"/>
    </row>
    <row r="1071" spans="1:5" x14ac:dyDescent="0.25">
      <c r="A1071" s="19"/>
      <c r="B1071" s="147"/>
      <c r="C1071" s="25"/>
      <c r="D1071" s="26"/>
      <c r="E1071" s="26"/>
    </row>
    <row r="1072" spans="1:5" x14ac:dyDescent="0.25">
      <c r="A1072" s="19"/>
      <c r="B1072" s="147"/>
      <c r="C1072" s="25"/>
      <c r="D1072" s="26"/>
      <c r="E1072" s="26"/>
    </row>
    <row r="1073" spans="1:5" x14ac:dyDescent="0.25">
      <c r="A1073" s="19"/>
      <c r="B1073" s="147"/>
      <c r="C1073" s="25"/>
      <c r="D1073" s="26"/>
      <c r="E1073" s="26"/>
    </row>
    <row r="1074" spans="1:5" x14ac:dyDescent="0.25">
      <c r="A1074" s="19"/>
      <c r="B1074" s="147"/>
      <c r="C1074" s="25"/>
      <c r="D1074" s="26"/>
      <c r="E1074" s="26"/>
    </row>
    <row r="1075" spans="1:5" x14ac:dyDescent="0.25">
      <c r="A1075" s="19"/>
      <c r="B1075" s="147"/>
      <c r="C1075" s="25"/>
      <c r="D1075" s="26"/>
      <c r="E1075" s="26"/>
    </row>
    <row r="1076" spans="1:5" x14ac:dyDescent="0.25">
      <c r="A1076" s="19"/>
      <c r="B1076" s="147"/>
      <c r="C1076" s="25"/>
      <c r="D1076" s="26"/>
      <c r="E1076" s="26"/>
    </row>
    <row r="1077" spans="1:5" x14ac:dyDescent="0.25">
      <c r="A1077" s="19"/>
      <c r="B1077" s="147"/>
      <c r="C1077" s="25"/>
      <c r="D1077" s="26"/>
      <c r="E1077" s="26"/>
    </row>
    <row r="1078" spans="1:5" x14ac:dyDescent="0.25">
      <c r="A1078" s="19"/>
      <c r="B1078" s="147"/>
      <c r="C1078" s="25"/>
      <c r="D1078" s="26"/>
      <c r="E1078" s="26"/>
    </row>
    <row r="1079" spans="1:5" x14ac:dyDescent="0.25">
      <c r="A1079" s="19"/>
      <c r="B1079" s="147"/>
      <c r="C1079" s="25"/>
      <c r="D1079" s="26"/>
      <c r="E1079" s="26"/>
    </row>
    <row r="1080" spans="1:5" x14ac:dyDescent="0.25">
      <c r="A1080" s="19"/>
      <c r="B1080" s="147"/>
      <c r="C1080" s="25"/>
      <c r="D1080" s="26"/>
      <c r="E1080" s="26"/>
    </row>
    <row r="1081" spans="1:5" x14ac:dyDescent="0.25">
      <c r="A1081" s="19"/>
      <c r="B1081" s="147"/>
      <c r="C1081" s="25"/>
      <c r="D1081" s="26"/>
      <c r="E1081" s="26"/>
    </row>
    <row r="1082" spans="1:5" x14ac:dyDescent="0.25">
      <c r="A1082" s="19"/>
      <c r="B1082" s="147"/>
      <c r="C1082" s="25"/>
      <c r="D1082" s="26"/>
      <c r="E1082" s="26"/>
    </row>
    <row r="1083" spans="1:5" x14ac:dyDescent="0.25">
      <c r="A1083" s="19"/>
      <c r="B1083" s="147"/>
      <c r="C1083" s="25"/>
      <c r="D1083" s="26"/>
      <c r="E1083" s="26"/>
    </row>
    <row r="1084" spans="1:5" x14ac:dyDescent="0.25">
      <c r="A1084" s="19"/>
      <c r="B1084" s="147"/>
      <c r="C1084" s="25"/>
      <c r="D1084" s="26"/>
      <c r="E1084" s="26"/>
    </row>
    <row r="1085" spans="1:5" x14ac:dyDescent="0.25">
      <c r="A1085" s="19"/>
      <c r="B1085" s="147"/>
      <c r="C1085" s="25"/>
      <c r="D1085" s="26"/>
      <c r="E1085" s="26"/>
    </row>
    <row r="1086" spans="1:5" x14ac:dyDescent="0.25">
      <c r="A1086" s="19"/>
      <c r="B1086" s="147"/>
      <c r="C1086" s="25"/>
      <c r="D1086" s="26"/>
      <c r="E1086" s="26"/>
    </row>
    <row r="1087" spans="1:5" x14ac:dyDescent="0.25">
      <c r="A1087" s="19"/>
      <c r="B1087" s="147"/>
      <c r="C1087" s="25"/>
      <c r="D1087" s="26"/>
      <c r="E1087" s="26"/>
    </row>
    <row r="1088" spans="1:5" x14ac:dyDescent="0.25">
      <c r="A1088" s="19"/>
      <c r="B1088" s="147"/>
      <c r="C1088" s="25"/>
      <c r="D1088" s="26"/>
      <c r="E1088" s="26"/>
    </row>
    <row r="1089" spans="1:5" x14ac:dyDescent="0.25">
      <c r="A1089" s="19"/>
      <c r="B1089" s="147"/>
      <c r="C1089" s="25"/>
      <c r="D1089" s="26"/>
      <c r="E1089" s="26"/>
    </row>
    <row r="1090" spans="1:5" x14ac:dyDescent="0.25">
      <c r="A1090" s="19"/>
      <c r="B1090" s="147"/>
      <c r="C1090" s="25"/>
      <c r="D1090" s="26"/>
      <c r="E1090" s="26"/>
    </row>
    <row r="1091" spans="1:5" x14ac:dyDescent="0.25">
      <c r="A1091" s="19"/>
      <c r="B1091" s="147"/>
      <c r="C1091" s="25"/>
      <c r="D1091" s="26"/>
      <c r="E1091" s="26"/>
    </row>
    <row r="1092" spans="1:5" x14ac:dyDescent="0.25">
      <c r="A1092" s="19"/>
      <c r="B1092" s="147"/>
      <c r="C1092" s="25"/>
      <c r="D1092" s="26"/>
      <c r="E1092" s="26"/>
    </row>
    <row r="1093" spans="1:5" x14ac:dyDescent="0.25">
      <c r="A1093" s="19"/>
      <c r="B1093" s="147"/>
      <c r="C1093" s="25"/>
      <c r="D1093" s="26"/>
      <c r="E1093" s="26"/>
    </row>
    <row r="1094" spans="1:5" x14ac:dyDescent="0.25">
      <c r="A1094" s="19"/>
      <c r="B1094" s="147"/>
      <c r="C1094" s="25"/>
      <c r="D1094" s="26"/>
      <c r="E1094" s="26"/>
    </row>
    <row r="1095" spans="1:5" x14ac:dyDescent="0.25">
      <c r="A1095" s="19"/>
      <c r="B1095" s="147"/>
      <c r="C1095" s="25"/>
      <c r="D1095" s="26"/>
      <c r="E1095" s="26"/>
    </row>
    <row r="1096" spans="1:5" x14ac:dyDescent="0.25">
      <c r="A1096" s="19"/>
      <c r="B1096" s="147"/>
      <c r="C1096" s="25"/>
      <c r="D1096" s="26"/>
      <c r="E1096" s="26"/>
    </row>
    <row r="1097" spans="1:5" x14ac:dyDescent="0.25">
      <c r="A1097" s="19"/>
      <c r="B1097" s="147"/>
      <c r="C1097" s="25"/>
      <c r="D1097" s="26"/>
      <c r="E1097" s="26"/>
    </row>
    <row r="1098" spans="1:5" x14ac:dyDescent="0.25">
      <c r="A1098" s="19"/>
      <c r="B1098" s="147"/>
      <c r="C1098" s="25"/>
      <c r="D1098" s="26"/>
      <c r="E1098" s="26"/>
    </row>
    <row r="1099" spans="1:5" x14ac:dyDescent="0.25">
      <c r="A1099" s="19"/>
      <c r="B1099" s="147"/>
      <c r="C1099" s="25"/>
      <c r="D1099" s="26"/>
      <c r="E1099" s="26"/>
    </row>
    <row r="1100" spans="1:5" x14ac:dyDescent="0.25">
      <c r="A1100" s="19"/>
      <c r="B1100" s="147"/>
      <c r="C1100" s="25"/>
      <c r="D1100" s="26"/>
      <c r="E1100" s="26"/>
    </row>
    <row r="1101" spans="1:5" x14ac:dyDescent="0.25">
      <c r="A1101" s="19"/>
      <c r="B1101" s="147"/>
      <c r="C1101" s="25"/>
      <c r="D1101" s="26"/>
      <c r="E1101" s="26"/>
    </row>
    <row r="1102" spans="1:5" x14ac:dyDescent="0.25">
      <c r="A1102" s="19"/>
      <c r="B1102" s="147"/>
      <c r="C1102" s="25"/>
      <c r="D1102" s="26"/>
      <c r="E1102" s="26"/>
    </row>
    <row r="1103" spans="1:5" x14ac:dyDescent="0.25">
      <c r="A1103" s="19"/>
      <c r="B1103" s="147"/>
      <c r="C1103" s="25"/>
      <c r="D1103" s="26"/>
      <c r="E1103" s="26"/>
    </row>
    <row r="1104" spans="1:5" x14ac:dyDescent="0.25">
      <c r="A1104" s="19"/>
      <c r="B1104" s="147"/>
      <c r="C1104" s="25"/>
      <c r="D1104" s="26"/>
      <c r="E1104" s="26"/>
    </row>
    <row r="1105" spans="1:5" x14ac:dyDescent="0.25">
      <c r="A1105" s="19"/>
      <c r="B1105" s="147"/>
      <c r="C1105" s="25"/>
      <c r="D1105" s="26"/>
      <c r="E1105" s="26"/>
    </row>
    <row r="1106" spans="1:5" x14ac:dyDescent="0.25">
      <c r="A1106" s="19"/>
      <c r="B1106" s="147"/>
      <c r="C1106" s="25"/>
      <c r="D1106" s="26"/>
      <c r="E1106" s="26"/>
    </row>
    <row r="1107" spans="1:5" x14ac:dyDescent="0.25">
      <c r="A1107" s="19"/>
      <c r="B1107" s="147"/>
      <c r="C1107" s="25"/>
      <c r="D1107" s="26"/>
      <c r="E1107" s="26"/>
    </row>
    <row r="1108" spans="1:5" x14ac:dyDescent="0.25">
      <c r="A1108" s="19"/>
      <c r="B1108" s="147"/>
      <c r="C1108" s="25"/>
      <c r="D1108" s="26"/>
      <c r="E1108" s="26"/>
    </row>
    <row r="1109" spans="1:5" x14ac:dyDescent="0.25">
      <c r="A1109" s="19"/>
      <c r="B1109" s="147"/>
      <c r="C1109" s="25"/>
      <c r="D1109" s="26"/>
      <c r="E1109" s="26"/>
    </row>
    <row r="1110" spans="1:5" x14ac:dyDescent="0.25">
      <c r="A1110" s="19"/>
      <c r="B1110" s="147"/>
      <c r="C1110" s="25"/>
      <c r="D1110" s="26"/>
      <c r="E1110" s="26"/>
    </row>
    <row r="1111" spans="1:5" x14ac:dyDescent="0.25">
      <c r="A1111" s="19"/>
      <c r="B1111" s="147"/>
      <c r="C1111" s="25"/>
      <c r="D1111" s="26"/>
      <c r="E1111" s="26"/>
    </row>
    <row r="1112" spans="1:5" x14ac:dyDescent="0.25">
      <c r="A1112" s="19"/>
      <c r="B1112" s="147"/>
      <c r="C1112" s="25"/>
      <c r="D1112" s="26"/>
      <c r="E1112" s="26"/>
    </row>
    <row r="1113" spans="1:5" x14ac:dyDescent="0.25">
      <c r="A1113" s="19"/>
      <c r="B1113" s="147"/>
      <c r="C1113" s="25"/>
      <c r="D1113" s="26"/>
      <c r="E1113" s="26"/>
    </row>
    <row r="1114" spans="1:5" x14ac:dyDescent="0.25">
      <c r="A1114" s="19"/>
      <c r="B1114" s="147"/>
      <c r="C1114" s="25"/>
      <c r="D1114" s="26"/>
      <c r="E1114" s="26"/>
    </row>
    <row r="1115" spans="1:5" x14ac:dyDescent="0.25">
      <c r="A1115" s="19"/>
      <c r="B1115" s="147"/>
      <c r="C1115" s="25"/>
      <c r="D1115" s="26"/>
      <c r="E1115" s="26"/>
    </row>
    <row r="1116" spans="1:5" x14ac:dyDescent="0.25">
      <c r="A1116" s="19"/>
      <c r="B1116" s="147"/>
      <c r="C1116" s="25"/>
      <c r="D1116" s="26"/>
      <c r="E1116" s="26"/>
    </row>
    <row r="1117" spans="1:5" x14ac:dyDescent="0.25">
      <c r="A1117" s="19"/>
      <c r="B1117" s="147"/>
      <c r="C1117" s="25"/>
      <c r="D1117" s="26"/>
      <c r="E1117" s="26"/>
    </row>
    <row r="1118" spans="1:5" x14ac:dyDescent="0.25">
      <c r="A1118" s="19"/>
      <c r="B1118" s="147"/>
      <c r="C1118" s="25"/>
      <c r="D1118" s="26"/>
      <c r="E1118" s="26"/>
    </row>
    <row r="1119" spans="1:5" x14ac:dyDescent="0.25">
      <c r="A1119" s="19"/>
      <c r="B1119" s="147"/>
      <c r="C1119" s="25"/>
      <c r="D1119" s="26"/>
      <c r="E1119" s="26"/>
    </row>
    <row r="1120" spans="1:5" x14ac:dyDescent="0.25">
      <c r="A1120" s="19"/>
      <c r="B1120" s="147"/>
      <c r="C1120" s="25"/>
      <c r="D1120" s="26"/>
      <c r="E1120" s="26"/>
    </row>
    <row r="1121" spans="1:5" x14ac:dyDescent="0.25">
      <c r="A1121" s="19"/>
      <c r="B1121" s="147"/>
      <c r="C1121" s="25"/>
      <c r="D1121" s="26"/>
      <c r="E1121" s="26"/>
    </row>
    <row r="1122" spans="1:5" x14ac:dyDescent="0.25">
      <c r="A1122" s="19"/>
      <c r="B1122" s="147"/>
      <c r="C1122" s="25"/>
      <c r="D1122" s="26"/>
      <c r="E1122" s="26"/>
    </row>
    <row r="1123" spans="1:5" x14ac:dyDescent="0.25">
      <c r="A1123" s="19"/>
      <c r="B1123" s="147"/>
      <c r="C1123" s="25"/>
      <c r="D1123" s="26"/>
      <c r="E1123" s="26"/>
    </row>
    <row r="1124" spans="1:5" x14ac:dyDescent="0.25">
      <c r="A1124" s="19"/>
      <c r="B1124" s="147"/>
      <c r="C1124" s="25"/>
      <c r="D1124" s="26"/>
      <c r="E1124" s="26"/>
    </row>
    <row r="1125" spans="1:5" x14ac:dyDescent="0.25">
      <c r="A1125" s="19"/>
      <c r="B1125" s="147"/>
      <c r="C1125" s="25"/>
      <c r="D1125" s="26"/>
      <c r="E1125" s="26"/>
    </row>
    <row r="1126" spans="1:5" x14ac:dyDescent="0.25">
      <c r="A1126" s="19"/>
      <c r="B1126" s="147"/>
      <c r="C1126" s="25"/>
      <c r="D1126" s="26"/>
      <c r="E1126" s="26"/>
    </row>
    <row r="1127" spans="1:5" x14ac:dyDescent="0.25">
      <c r="A1127" s="19"/>
      <c r="B1127" s="147"/>
      <c r="C1127" s="25"/>
      <c r="D1127" s="26"/>
      <c r="E1127" s="26"/>
    </row>
    <row r="1128" spans="1:5" x14ac:dyDescent="0.25">
      <c r="A1128" s="19"/>
      <c r="B1128" s="147"/>
      <c r="C1128" s="25"/>
      <c r="D1128" s="26"/>
      <c r="E1128" s="26"/>
    </row>
    <row r="1129" spans="1:5" x14ac:dyDescent="0.25">
      <c r="A1129" s="19"/>
      <c r="B1129" s="147"/>
      <c r="C1129" s="25"/>
      <c r="D1129" s="26"/>
      <c r="E1129" s="26"/>
    </row>
    <row r="1130" spans="1:5" x14ac:dyDescent="0.25">
      <c r="A1130" s="19"/>
      <c r="B1130" s="147"/>
      <c r="C1130" s="25"/>
      <c r="D1130" s="26"/>
      <c r="E1130" s="26"/>
    </row>
    <row r="1131" spans="1:5" x14ac:dyDescent="0.25">
      <c r="A1131" s="19"/>
      <c r="B1131" s="147"/>
      <c r="C1131" s="25"/>
      <c r="D1131" s="26"/>
      <c r="E1131" s="26"/>
    </row>
    <row r="1132" spans="1:5" x14ac:dyDescent="0.25">
      <c r="A1132" s="19"/>
      <c r="B1132" s="147"/>
      <c r="C1132" s="25"/>
      <c r="D1132" s="26"/>
      <c r="E1132" s="26"/>
    </row>
    <row r="1133" spans="1:5" x14ac:dyDescent="0.25">
      <c r="A1133" s="19"/>
      <c r="B1133" s="147"/>
      <c r="C1133" s="25"/>
      <c r="D1133" s="26"/>
      <c r="E1133" s="26"/>
    </row>
    <row r="1134" spans="1:5" x14ac:dyDescent="0.25">
      <c r="A1134" s="19"/>
      <c r="B1134" s="147"/>
      <c r="C1134" s="25"/>
      <c r="D1134" s="26"/>
      <c r="E1134" s="26"/>
    </row>
    <row r="1135" spans="1:5" x14ac:dyDescent="0.25">
      <c r="A1135" s="19"/>
      <c r="B1135" s="147"/>
      <c r="C1135" s="25"/>
      <c r="D1135" s="26"/>
      <c r="E1135" s="26"/>
    </row>
    <row r="1136" spans="1:5" x14ac:dyDescent="0.25">
      <c r="A1136" s="19"/>
      <c r="B1136" s="147"/>
      <c r="C1136" s="25"/>
      <c r="D1136" s="26"/>
      <c r="E1136" s="26"/>
    </row>
    <row r="1137" spans="1:5" x14ac:dyDescent="0.25">
      <c r="A1137" s="19"/>
      <c r="B1137" s="147"/>
      <c r="C1137" s="25"/>
      <c r="D1137" s="26"/>
      <c r="E1137" s="26"/>
    </row>
    <row r="1138" spans="1:5" x14ac:dyDescent="0.25">
      <c r="A1138" s="19"/>
      <c r="B1138" s="147"/>
      <c r="C1138" s="25"/>
      <c r="D1138" s="26"/>
      <c r="E1138" s="26"/>
    </row>
    <row r="1139" spans="1:5" x14ac:dyDescent="0.25">
      <c r="A1139" s="19"/>
      <c r="B1139" s="147"/>
      <c r="C1139" s="25"/>
      <c r="D1139" s="26"/>
      <c r="E1139" s="26"/>
    </row>
    <row r="1140" spans="1:5" x14ac:dyDescent="0.25">
      <c r="A1140" s="19"/>
      <c r="B1140" s="147"/>
      <c r="C1140" s="25"/>
      <c r="D1140" s="26"/>
      <c r="E1140" s="26"/>
    </row>
    <row r="1141" spans="1:5" x14ac:dyDescent="0.25">
      <c r="A1141" s="19"/>
      <c r="B1141" s="147"/>
      <c r="C1141" s="25"/>
      <c r="D1141" s="26"/>
      <c r="E1141" s="26"/>
    </row>
    <row r="1142" spans="1:5" x14ac:dyDescent="0.25">
      <c r="A1142" s="19"/>
      <c r="B1142" s="147"/>
      <c r="C1142" s="25"/>
      <c r="D1142" s="26"/>
      <c r="E1142" s="26"/>
    </row>
    <row r="1143" spans="1:5" x14ac:dyDescent="0.25">
      <c r="A1143" s="19"/>
      <c r="B1143" s="147"/>
      <c r="C1143" s="25"/>
      <c r="D1143" s="26"/>
      <c r="E1143" s="26"/>
    </row>
    <row r="1144" spans="1:5" x14ac:dyDescent="0.25">
      <c r="A1144" s="19"/>
      <c r="B1144" s="147"/>
      <c r="C1144" s="25"/>
      <c r="D1144" s="26"/>
      <c r="E1144" s="26"/>
    </row>
    <row r="1145" spans="1:5" x14ac:dyDescent="0.25">
      <c r="A1145" s="19"/>
      <c r="B1145" s="147"/>
      <c r="C1145" s="25"/>
      <c r="D1145" s="26"/>
      <c r="E1145" s="26"/>
    </row>
    <row r="1146" spans="1:5" x14ac:dyDescent="0.25">
      <c r="A1146" s="19"/>
      <c r="B1146" s="147"/>
      <c r="C1146" s="25"/>
      <c r="D1146" s="26"/>
      <c r="E1146" s="26"/>
    </row>
    <row r="1147" spans="1:5" x14ac:dyDescent="0.25">
      <c r="A1147" s="19"/>
      <c r="B1147" s="147"/>
      <c r="C1147" s="25"/>
      <c r="D1147" s="26"/>
      <c r="E1147" s="26"/>
    </row>
    <row r="1148" spans="1:5" x14ac:dyDescent="0.25">
      <c r="A1148" s="19"/>
      <c r="B1148" s="147"/>
      <c r="C1148" s="25"/>
      <c r="D1148" s="26"/>
      <c r="E1148" s="26"/>
    </row>
    <row r="1149" spans="1:5" x14ac:dyDescent="0.25">
      <c r="A1149" s="19"/>
      <c r="B1149" s="147"/>
      <c r="C1149" s="25"/>
      <c r="D1149" s="26"/>
      <c r="E1149" s="26"/>
    </row>
    <row r="1150" spans="1:5" x14ac:dyDescent="0.25">
      <c r="A1150" s="19"/>
      <c r="B1150" s="147"/>
      <c r="C1150" s="25"/>
      <c r="D1150" s="26"/>
      <c r="E1150" s="26"/>
    </row>
    <row r="1151" spans="1:5" x14ac:dyDescent="0.25">
      <c r="A1151" s="19"/>
      <c r="B1151" s="147"/>
      <c r="C1151" s="25"/>
      <c r="D1151" s="26"/>
      <c r="E1151" s="26"/>
    </row>
    <row r="1152" spans="1:5" x14ac:dyDescent="0.25">
      <c r="A1152" s="19"/>
      <c r="B1152" s="147"/>
      <c r="C1152" s="25"/>
      <c r="D1152" s="26"/>
      <c r="E1152" s="26"/>
    </row>
    <row r="1153" spans="1:5" x14ac:dyDescent="0.25">
      <c r="A1153" s="19"/>
      <c r="B1153" s="147"/>
      <c r="C1153" s="25"/>
      <c r="D1153" s="26"/>
      <c r="E1153" s="26"/>
    </row>
    <row r="1154" spans="1:5" x14ac:dyDescent="0.25">
      <c r="A1154" s="19"/>
      <c r="B1154" s="147"/>
      <c r="C1154" s="25"/>
      <c r="D1154" s="26"/>
      <c r="E1154" s="26"/>
    </row>
    <row r="1155" spans="1:5" x14ac:dyDescent="0.25">
      <c r="A1155" s="19"/>
      <c r="B1155" s="147"/>
      <c r="C1155" s="25"/>
      <c r="D1155" s="26"/>
      <c r="E1155" s="26"/>
    </row>
    <row r="1156" spans="1:5" x14ac:dyDescent="0.25">
      <c r="A1156" s="19"/>
      <c r="B1156" s="147"/>
      <c r="C1156" s="25"/>
      <c r="D1156" s="26"/>
      <c r="E1156" s="26"/>
    </row>
    <row r="1157" spans="1:5" x14ac:dyDescent="0.25">
      <c r="A1157" s="19"/>
      <c r="B1157" s="147"/>
      <c r="C1157" s="25"/>
      <c r="D1157" s="26"/>
      <c r="E1157" s="26"/>
    </row>
    <row r="1158" spans="1:5" x14ac:dyDescent="0.25">
      <c r="A1158" s="19"/>
      <c r="B1158" s="147"/>
      <c r="C1158" s="25"/>
      <c r="D1158" s="26"/>
      <c r="E1158" s="26"/>
    </row>
    <row r="1159" spans="1:5" x14ac:dyDescent="0.25">
      <c r="A1159" s="19"/>
      <c r="B1159" s="147"/>
      <c r="C1159" s="25"/>
      <c r="D1159" s="26"/>
      <c r="E1159" s="26"/>
    </row>
    <row r="1160" spans="1:5" x14ac:dyDescent="0.25">
      <c r="A1160" s="19"/>
      <c r="B1160" s="147"/>
      <c r="C1160" s="25"/>
      <c r="D1160" s="26"/>
      <c r="E1160" s="26"/>
    </row>
    <row r="1161" spans="1:5" x14ac:dyDescent="0.25">
      <c r="A1161" s="19"/>
      <c r="B1161" s="147"/>
      <c r="C1161" s="25"/>
      <c r="D1161" s="26"/>
      <c r="E1161" s="26"/>
    </row>
    <row r="1162" spans="1:5" x14ac:dyDescent="0.25">
      <c r="A1162" s="19"/>
      <c r="B1162" s="147"/>
      <c r="C1162" s="25"/>
      <c r="D1162" s="26"/>
      <c r="E1162" s="26"/>
    </row>
    <row r="1163" spans="1:5" x14ac:dyDescent="0.25">
      <c r="A1163" s="19"/>
      <c r="B1163" s="147"/>
      <c r="C1163" s="25"/>
      <c r="D1163" s="26"/>
      <c r="E1163" s="26"/>
    </row>
    <row r="1164" spans="1:5" x14ac:dyDescent="0.25">
      <c r="A1164" s="19"/>
      <c r="B1164" s="147"/>
      <c r="C1164" s="25"/>
      <c r="D1164" s="26"/>
      <c r="E1164" s="26"/>
    </row>
    <row r="1165" spans="1:5" x14ac:dyDescent="0.25">
      <c r="A1165" s="19"/>
      <c r="B1165" s="147"/>
      <c r="C1165" s="25"/>
      <c r="D1165" s="26"/>
      <c r="E1165" s="26"/>
    </row>
    <row r="1166" spans="1:5" x14ac:dyDescent="0.25">
      <c r="A1166" s="19"/>
      <c r="B1166" s="147"/>
      <c r="C1166" s="25"/>
      <c r="D1166" s="26"/>
      <c r="E1166" s="26"/>
    </row>
    <row r="1167" spans="1:5" x14ac:dyDescent="0.25">
      <c r="A1167" s="19"/>
      <c r="B1167" s="147"/>
      <c r="C1167" s="25"/>
      <c r="D1167" s="26"/>
      <c r="E1167" s="26"/>
    </row>
    <row r="1168" spans="1:5" x14ac:dyDescent="0.25">
      <c r="A1168" s="19"/>
      <c r="B1168" s="147"/>
      <c r="C1168" s="25"/>
      <c r="D1168" s="26"/>
      <c r="E1168" s="26"/>
    </row>
    <row r="1169" spans="1:5" x14ac:dyDescent="0.25">
      <c r="A1169" s="19"/>
      <c r="B1169" s="147"/>
      <c r="C1169" s="25"/>
      <c r="D1169" s="26"/>
      <c r="E1169" s="26"/>
    </row>
    <row r="1170" spans="1:5" x14ac:dyDescent="0.25">
      <c r="A1170" s="19"/>
      <c r="B1170" s="147"/>
      <c r="C1170" s="25"/>
      <c r="D1170" s="26"/>
      <c r="E1170" s="26"/>
    </row>
    <row r="1171" spans="1:5" x14ac:dyDescent="0.25">
      <c r="A1171" s="19"/>
      <c r="B1171" s="147"/>
      <c r="C1171" s="25"/>
      <c r="D1171" s="26"/>
      <c r="E1171" s="26"/>
    </row>
    <row r="1172" spans="1:5" x14ac:dyDescent="0.25">
      <c r="A1172" s="19"/>
      <c r="B1172" s="147"/>
      <c r="C1172" s="25"/>
      <c r="D1172" s="26"/>
      <c r="E1172" s="26"/>
    </row>
    <row r="1173" spans="1:5" x14ac:dyDescent="0.25">
      <c r="A1173" s="19"/>
      <c r="B1173" s="147"/>
      <c r="C1173" s="25"/>
      <c r="D1173" s="26"/>
      <c r="E1173" s="26"/>
    </row>
    <row r="1174" spans="1:5" x14ac:dyDescent="0.25">
      <c r="A1174" s="19"/>
      <c r="B1174" s="147"/>
      <c r="C1174" s="25"/>
      <c r="D1174" s="26"/>
      <c r="E1174" s="26"/>
    </row>
    <row r="1175" spans="1:5" x14ac:dyDescent="0.25">
      <c r="A1175" s="19"/>
      <c r="B1175" s="147"/>
      <c r="C1175" s="25"/>
      <c r="D1175" s="26"/>
      <c r="E1175" s="26"/>
    </row>
    <row r="1176" spans="1:5" x14ac:dyDescent="0.25">
      <c r="A1176" s="19"/>
      <c r="B1176" s="147"/>
      <c r="C1176" s="25"/>
      <c r="D1176" s="26"/>
      <c r="E1176" s="26"/>
    </row>
    <row r="1177" spans="1:5" x14ac:dyDescent="0.25">
      <c r="A1177" s="19"/>
      <c r="B1177" s="147"/>
      <c r="C1177" s="25"/>
      <c r="D1177" s="26"/>
      <c r="E1177" s="26"/>
    </row>
    <row r="1178" spans="1:5" x14ac:dyDescent="0.25">
      <c r="A1178" s="19"/>
      <c r="B1178" s="147"/>
      <c r="C1178" s="25"/>
      <c r="D1178" s="26"/>
      <c r="E1178" s="26"/>
    </row>
    <row r="1179" spans="1:5" x14ac:dyDescent="0.25">
      <c r="A1179" s="19"/>
      <c r="B1179" s="147"/>
      <c r="C1179" s="25"/>
      <c r="D1179" s="26"/>
      <c r="E1179" s="26"/>
    </row>
    <row r="1180" spans="1:5" x14ac:dyDescent="0.25">
      <c r="A1180" s="19"/>
      <c r="B1180" s="147"/>
      <c r="C1180" s="25"/>
      <c r="D1180" s="26"/>
      <c r="E1180" s="26"/>
    </row>
    <row r="1181" spans="1:5" x14ac:dyDescent="0.25">
      <c r="A1181" s="19"/>
      <c r="B1181" s="147"/>
      <c r="C1181" s="25"/>
      <c r="D1181" s="26"/>
      <c r="E1181" s="26"/>
    </row>
    <row r="1182" spans="1:5" x14ac:dyDescent="0.25">
      <c r="A1182" s="19"/>
      <c r="B1182" s="147"/>
      <c r="C1182" s="25"/>
      <c r="D1182" s="26"/>
      <c r="E1182" s="26"/>
    </row>
    <row r="1183" spans="1:5" x14ac:dyDescent="0.25">
      <c r="A1183" s="19"/>
      <c r="B1183" s="147"/>
      <c r="C1183" s="25"/>
      <c r="D1183" s="26"/>
      <c r="E1183" s="26"/>
    </row>
    <row r="1184" spans="1:5" x14ac:dyDescent="0.25">
      <c r="A1184" s="19"/>
      <c r="B1184" s="147"/>
      <c r="C1184" s="25"/>
      <c r="D1184" s="26"/>
      <c r="E1184" s="26"/>
    </row>
    <row r="1185" spans="1:5" x14ac:dyDescent="0.25">
      <c r="A1185" s="19"/>
      <c r="B1185" s="147"/>
      <c r="C1185" s="25"/>
      <c r="D1185" s="26"/>
      <c r="E1185" s="26"/>
    </row>
    <row r="1186" spans="1:5" x14ac:dyDescent="0.25">
      <c r="A1186" s="19"/>
      <c r="B1186" s="147"/>
      <c r="C1186" s="25"/>
      <c r="D1186" s="26"/>
      <c r="E1186" s="26"/>
    </row>
    <row r="1187" spans="1:5" x14ac:dyDescent="0.25">
      <c r="A1187" s="19"/>
      <c r="B1187" s="147"/>
      <c r="C1187" s="25"/>
      <c r="D1187" s="26"/>
      <c r="E1187" s="26"/>
    </row>
    <row r="1188" spans="1:5" x14ac:dyDescent="0.25">
      <c r="A1188" s="19"/>
      <c r="B1188" s="147"/>
      <c r="C1188" s="25"/>
      <c r="D1188" s="26"/>
      <c r="E1188" s="26"/>
    </row>
    <row r="1189" spans="1:5" x14ac:dyDescent="0.25">
      <c r="A1189" s="19"/>
      <c r="B1189" s="147"/>
      <c r="C1189" s="25"/>
      <c r="D1189" s="26"/>
      <c r="E1189" s="26"/>
    </row>
    <row r="1190" spans="1:5" x14ac:dyDescent="0.25">
      <c r="A1190" s="19"/>
      <c r="B1190" s="147"/>
      <c r="C1190" s="25"/>
      <c r="D1190" s="26"/>
      <c r="E1190" s="26"/>
    </row>
    <row r="1191" spans="1:5" x14ac:dyDescent="0.25">
      <c r="A1191" s="19"/>
      <c r="B1191" s="147"/>
      <c r="C1191" s="25"/>
      <c r="D1191" s="26"/>
      <c r="E1191" s="26"/>
    </row>
    <row r="1192" spans="1:5" x14ac:dyDescent="0.25">
      <c r="A1192" s="19"/>
      <c r="B1192" s="147"/>
      <c r="C1192" s="25"/>
      <c r="D1192" s="26"/>
      <c r="E1192" s="26"/>
    </row>
    <row r="1193" spans="1:5" x14ac:dyDescent="0.25">
      <c r="A1193" s="19"/>
      <c r="B1193" s="147"/>
      <c r="C1193" s="25"/>
      <c r="D1193" s="26"/>
      <c r="E1193" s="26"/>
    </row>
    <row r="1194" spans="1:5" x14ac:dyDescent="0.25">
      <c r="A1194" s="19"/>
      <c r="B1194" s="147"/>
      <c r="C1194" s="25"/>
      <c r="D1194" s="26"/>
      <c r="E1194" s="26"/>
    </row>
    <row r="1195" spans="1:5" x14ac:dyDescent="0.25">
      <c r="A1195" s="19"/>
      <c r="B1195" s="147"/>
      <c r="C1195" s="25"/>
      <c r="D1195" s="26"/>
      <c r="E1195" s="26"/>
    </row>
    <row r="1196" spans="1:5" x14ac:dyDescent="0.25">
      <c r="A1196" s="19"/>
      <c r="B1196" s="147"/>
      <c r="C1196" s="25"/>
      <c r="D1196" s="26"/>
      <c r="E1196" s="26"/>
    </row>
    <row r="1197" spans="1:5" x14ac:dyDescent="0.25">
      <c r="A1197" s="19"/>
      <c r="B1197" s="147"/>
      <c r="C1197" s="25"/>
      <c r="D1197" s="26"/>
      <c r="E1197" s="26"/>
    </row>
    <row r="1198" spans="1:5" x14ac:dyDescent="0.25">
      <c r="A1198" s="19"/>
      <c r="B1198" s="147"/>
      <c r="C1198" s="25"/>
      <c r="D1198" s="26"/>
      <c r="E1198" s="26"/>
    </row>
    <row r="1199" spans="1:5" x14ac:dyDescent="0.25">
      <c r="A1199" s="19"/>
      <c r="B1199" s="147"/>
      <c r="C1199" s="25"/>
      <c r="D1199" s="26"/>
      <c r="E1199" s="26"/>
    </row>
    <row r="1200" spans="1:5" x14ac:dyDescent="0.25">
      <c r="A1200" s="19"/>
      <c r="B1200" s="147"/>
      <c r="C1200" s="25"/>
      <c r="D1200" s="26"/>
      <c r="E1200" s="26"/>
    </row>
    <row r="1201" spans="1:5" x14ac:dyDescent="0.25">
      <c r="A1201" s="19"/>
      <c r="B1201" s="147"/>
      <c r="C1201" s="25"/>
      <c r="D1201" s="26"/>
      <c r="E1201" s="26"/>
    </row>
    <row r="1202" spans="1:5" x14ac:dyDescent="0.25">
      <c r="A1202" s="19"/>
      <c r="B1202" s="147"/>
      <c r="C1202" s="25"/>
      <c r="D1202" s="26"/>
      <c r="E1202" s="26"/>
    </row>
    <row r="1203" spans="1:5" x14ac:dyDescent="0.25">
      <c r="A1203" s="19"/>
      <c r="B1203" s="147"/>
      <c r="C1203" s="25"/>
      <c r="D1203" s="26"/>
      <c r="E1203" s="26"/>
    </row>
    <row r="1204" spans="1:5" x14ac:dyDescent="0.25">
      <c r="A1204" s="19"/>
      <c r="B1204" s="147"/>
      <c r="C1204" s="25"/>
      <c r="D1204" s="26"/>
      <c r="E1204" s="26"/>
    </row>
    <row r="1205" spans="1:5" x14ac:dyDescent="0.25">
      <c r="A1205" s="19"/>
      <c r="B1205" s="147"/>
      <c r="C1205" s="25"/>
      <c r="D1205" s="26"/>
      <c r="E1205" s="26"/>
    </row>
    <row r="1206" spans="1:5" x14ac:dyDescent="0.25">
      <c r="A1206" s="19"/>
      <c r="B1206" s="147"/>
      <c r="C1206" s="25"/>
      <c r="D1206" s="26"/>
      <c r="E1206" s="26"/>
    </row>
    <row r="1207" spans="1:5" x14ac:dyDescent="0.25">
      <c r="A1207" s="19"/>
      <c r="B1207" s="147"/>
      <c r="C1207" s="25"/>
      <c r="D1207" s="26"/>
      <c r="E1207" s="26"/>
    </row>
    <row r="1208" spans="1:5" x14ac:dyDescent="0.25">
      <c r="A1208" s="19"/>
      <c r="B1208" s="147"/>
      <c r="C1208" s="25"/>
      <c r="D1208" s="26"/>
      <c r="E1208" s="26"/>
    </row>
    <row r="1209" spans="1:5" x14ac:dyDescent="0.25">
      <c r="A1209" s="19"/>
      <c r="B1209" s="147"/>
      <c r="C1209" s="25"/>
      <c r="D1209" s="26"/>
      <c r="E1209" s="26"/>
    </row>
    <row r="1210" spans="1:5" x14ac:dyDescent="0.25">
      <c r="A1210" s="19"/>
      <c r="B1210" s="147"/>
      <c r="C1210" s="25"/>
      <c r="D1210" s="26"/>
      <c r="E1210" s="26"/>
    </row>
    <row r="1211" spans="1:5" x14ac:dyDescent="0.25">
      <c r="A1211" s="19"/>
      <c r="B1211" s="147"/>
      <c r="C1211" s="25"/>
      <c r="D1211" s="26"/>
      <c r="E1211" s="26"/>
    </row>
    <row r="1212" spans="1:5" x14ac:dyDescent="0.25">
      <c r="A1212" s="19"/>
      <c r="B1212" s="147"/>
      <c r="C1212" s="25"/>
      <c r="D1212" s="26"/>
      <c r="E1212" s="26"/>
    </row>
    <row r="1213" spans="1:5" x14ac:dyDescent="0.25">
      <c r="A1213" s="19"/>
      <c r="B1213" s="147"/>
      <c r="C1213" s="25"/>
      <c r="D1213" s="26"/>
      <c r="E1213" s="26"/>
    </row>
    <row r="1214" spans="1:5" x14ac:dyDescent="0.25">
      <c r="A1214" s="19"/>
      <c r="B1214" s="147"/>
      <c r="C1214" s="25"/>
      <c r="D1214" s="26"/>
      <c r="E1214" s="26"/>
    </row>
    <row r="1215" spans="1:5" x14ac:dyDescent="0.25">
      <c r="A1215" s="19"/>
      <c r="B1215" s="147"/>
      <c r="C1215" s="25"/>
      <c r="D1215" s="26"/>
      <c r="E1215" s="26"/>
    </row>
    <row r="1216" spans="1:5" x14ac:dyDescent="0.25">
      <c r="A1216" s="19"/>
      <c r="B1216" s="147"/>
      <c r="C1216" s="25"/>
      <c r="D1216" s="26"/>
      <c r="E1216" s="26"/>
    </row>
    <row r="1217" spans="1:5" x14ac:dyDescent="0.25">
      <c r="A1217" s="19"/>
      <c r="B1217" s="147"/>
      <c r="C1217" s="25"/>
      <c r="D1217" s="26"/>
      <c r="E1217" s="26"/>
    </row>
    <row r="1218" spans="1:5" x14ac:dyDescent="0.25">
      <c r="A1218" s="19"/>
      <c r="B1218" s="147"/>
      <c r="C1218" s="25"/>
      <c r="D1218" s="26"/>
      <c r="E1218" s="26"/>
    </row>
    <row r="1219" spans="1:5" x14ac:dyDescent="0.25">
      <c r="A1219" s="19"/>
      <c r="B1219" s="147"/>
      <c r="C1219" s="25"/>
      <c r="D1219" s="26"/>
      <c r="E1219" s="26"/>
    </row>
    <row r="1220" spans="1:5" x14ac:dyDescent="0.25">
      <c r="A1220" s="19"/>
      <c r="B1220" s="147"/>
      <c r="C1220" s="25"/>
      <c r="D1220" s="26"/>
      <c r="E1220" s="26"/>
    </row>
    <row r="1221" spans="1:5" x14ac:dyDescent="0.25">
      <c r="A1221" s="19"/>
      <c r="B1221" s="147"/>
      <c r="C1221" s="25"/>
      <c r="D1221" s="26"/>
      <c r="E1221" s="26"/>
    </row>
    <row r="1222" spans="1:5" x14ac:dyDescent="0.25">
      <c r="A1222" s="19"/>
      <c r="B1222" s="147"/>
      <c r="C1222" s="25"/>
      <c r="D1222" s="26"/>
      <c r="E1222" s="26"/>
    </row>
    <row r="1223" spans="1:5" x14ac:dyDescent="0.25">
      <c r="A1223" s="19"/>
      <c r="B1223" s="147"/>
      <c r="C1223" s="25"/>
      <c r="D1223" s="26"/>
      <c r="E1223" s="26"/>
    </row>
    <row r="1224" spans="1:5" x14ac:dyDescent="0.25">
      <c r="A1224" s="19"/>
      <c r="B1224" s="147"/>
      <c r="C1224" s="25"/>
      <c r="D1224" s="26"/>
      <c r="E1224" s="26"/>
    </row>
    <row r="1225" spans="1:5" x14ac:dyDescent="0.25">
      <c r="A1225" s="19"/>
      <c r="B1225" s="147"/>
      <c r="C1225" s="25"/>
      <c r="D1225" s="26"/>
      <c r="E1225" s="26"/>
    </row>
    <row r="1226" spans="1:5" x14ac:dyDescent="0.25">
      <c r="A1226" s="19"/>
      <c r="B1226" s="147"/>
      <c r="C1226" s="25"/>
      <c r="D1226" s="26"/>
      <c r="E1226" s="26"/>
    </row>
    <row r="1227" spans="1:5" x14ac:dyDescent="0.25">
      <c r="A1227" s="19"/>
      <c r="B1227" s="147"/>
      <c r="C1227" s="25"/>
      <c r="D1227" s="26"/>
      <c r="E1227" s="26"/>
    </row>
    <row r="1228" spans="1:5" x14ac:dyDescent="0.25">
      <c r="A1228" s="19"/>
      <c r="B1228" s="147"/>
      <c r="C1228" s="25"/>
      <c r="D1228" s="26"/>
      <c r="E1228" s="26"/>
    </row>
    <row r="1229" spans="1:5" x14ac:dyDescent="0.25">
      <c r="A1229" s="19"/>
      <c r="B1229" s="147"/>
      <c r="C1229" s="25"/>
      <c r="D1229" s="26"/>
      <c r="E1229" s="26"/>
    </row>
    <row r="1230" spans="1:5" x14ac:dyDescent="0.25">
      <c r="A1230" s="19"/>
      <c r="B1230" s="147"/>
      <c r="C1230" s="25"/>
      <c r="D1230" s="26"/>
      <c r="E1230" s="26"/>
    </row>
    <row r="1231" spans="1:5" x14ac:dyDescent="0.25">
      <c r="A1231" s="19"/>
      <c r="B1231" s="147"/>
      <c r="C1231" s="25"/>
      <c r="D1231" s="26"/>
      <c r="E1231" s="26"/>
    </row>
    <row r="1232" spans="1:5" x14ac:dyDescent="0.25">
      <c r="A1232" s="19"/>
      <c r="B1232" s="147"/>
      <c r="C1232" s="25"/>
      <c r="D1232" s="26"/>
      <c r="E1232" s="26"/>
    </row>
    <row r="1233" spans="1:5" x14ac:dyDescent="0.25">
      <c r="A1233" s="19"/>
      <c r="B1233" s="147"/>
      <c r="C1233" s="25"/>
      <c r="D1233" s="26"/>
      <c r="E1233" s="26"/>
    </row>
    <row r="1234" spans="1:5" x14ac:dyDescent="0.25">
      <c r="A1234" s="19"/>
      <c r="B1234" s="147"/>
      <c r="C1234" s="25"/>
      <c r="D1234" s="26"/>
      <c r="E1234" s="26"/>
    </row>
    <row r="1235" spans="1:5" x14ac:dyDescent="0.25">
      <c r="A1235" s="19"/>
      <c r="B1235" s="147"/>
      <c r="C1235" s="25"/>
      <c r="D1235" s="26"/>
      <c r="E1235" s="26"/>
    </row>
    <row r="1236" spans="1:5" x14ac:dyDescent="0.25">
      <c r="A1236" s="19"/>
      <c r="B1236" s="147"/>
      <c r="C1236" s="25"/>
      <c r="D1236" s="26"/>
      <c r="E1236" s="26"/>
    </row>
    <row r="1237" spans="1:5" x14ac:dyDescent="0.25">
      <c r="A1237" s="19"/>
      <c r="B1237" s="147"/>
      <c r="C1237" s="25"/>
      <c r="D1237" s="26"/>
      <c r="E1237" s="26"/>
    </row>
    <row r="1238" spans="1:5" x14ac:dyDescent="0.25">
      <c r="A1238" s="19"/>
      <c r="B1238" s="147"/>
      <c r="C1238" s="25"/>
      <c r="D1238" s="26"/>
      <c r="E1238" s="26"/>
    </row>
    <row r="1239" spans="1:5" x14ac:dyDescent="0.25">
      <c r="A1239" s="19"/>
      <c r="B1239" s="147"/>
      <c r="C1239" s="25"/>
      <c r="D1239" s="26"/>
      <c r="E1239" s="26"/>
    </row>
    <row r="1240" spans="1:5" x14ac:dyDescent="0.25">
      <c r="A1240" s="19"/>
      <c r="B1240" s="147"/>
      <c r="C1240" s="25"/>
      <c r="D1240" s="26"/>
      <c r="E1240" s="26"/>
    </row>
    <row r="1241" spans="1:5" x14ac:dyDescent="0.25">
      <c r="A1241" s="19"/>
      <c r="B1241" s="147"/>
      <c r="C1241" s="25"/>
      <c r="D1241" s="26"/>
      <c r="E1241" s="26"/>
    </row>
    <row r="1242" spans="1:5" x14ac:dyDescent="0.25">
      <c r="A1242" s="19"/>
      <c r="B1242" s="147"/>
      <c r="C1242" s="25"/>
      <c r="D1242" s="26"/>
      <c r="E1242" s="26"/>
    </row>
    <row r="1243" spans="1:5" x14ac:dyDescent="0.25">
      <c r="A1243" s="19"/>
      <c r="B1243" s="147"/>
      <c r="C1243" s="25"/>
      <c r="D1243" s="26"/>
      <c r="E1243" s="26"/>
    </row>
    <row r="1244" spans="1:5" x14ac:dyDescent="0.25">
      <c r="A1244" s="19"/>
      <c r="B1244" s="147"/>
      <c r="C1244" s="25"/>
      <c r="D1244" s="26"/>
      <c r="E1244" s="26"/>
    </row>
    <row r="1245" spans="1:5" x14ac:dyDescent="0.25">
      <c r="A1245" s="19"/>
      <c r="B1245" s="147"/>
      <c r="C1245" s="25"/>
      <c r="D1245" s="26"/>
      <c r="E1245" s="26"/>
    </row>
    <row r="1246" spans="1:5" x14ac:dyDescent="0.25">
      <c r="A1246" s="19"/>
      <c r="B1246" s="147"/>
      <c r="C1246" s="25"/>
      <c r="D1246" s="26"/>
      <c r="E1246" s="26"/>
    </row>
    <row r="1247" spans="1:5" x14ac:dyDescent="0.25">
      <c r="A1247" s="19"/>
      <c r="B1247" s="147"/>
      <c r="C1247" s="25"/>
      <c r="D1247" s="26"/>
      <c r="E1247" s="26"/>
    </row>
    <row r="1248" spans="1:5" x14ac:dyDescent="0.25">
      <c r="A1248" s="19"/>
      <c r="B1248" s="147"/>
      <c r="C1248" s="25"/>
      <c r="D1248" s="26"/>
      <c r="E1248" s="26"/>
    </row>
    <row r="1249" spans="1:5" x14ac:dyDescent="0.25">
      <c r="A1249" s="19"/>
      <c r="B1249" s="147"/>
      <c r="C1249" s="25"/>
      <c r="D1249" s="26"/>
      <c r="E1249" s="26"/>
    </row>
    <row r="1250" spans="1:5" x14ac:dyDescent="0.25">
      <c r="A1250" s="19"/>
      <c r="B1250" s="147"/>
      <c r="C1250" s="25"/>
      <c r="D1250" s="26"/>
      <c r="E1250" s="26"/>
    </row>
    <row r="1251" spans="1:5" x14ac:dyDescent="0.25">
      <c r="A1251" s="19"/>
      <c r="B1251" s="147"/>
      <c r="C1251" s="25"/>
      <c r="D1251" s="26"/>
      <c r="E1251" s="26"/>
    </row>
    <row r="1252" spans="1:5" x14ac:dyDescent="0.25">
      <c r="A1252" s="19"/>
      <c r="B1252" s="147"/>
      <c r="C1252" s="25"/>
      <c r="D1252" s="26"/>
      <c r="E1252" s="26"/>
    </row>
    <row r="1253" spans="1:5" x14ac:dyDescent="0.25">
      <c r="A1253" s="19"/>
      <c r="B1253" s="147"/>
      <c r="C1253" s="25"/>
      <c r="D1253" s="26"/>
      <c r="E1253" s="26"/>
    </row>
    <row r="1254" spans="1:5" x14ac:dyDescent="0.25">
      <c r="A1254" s="19"/>
      <c r="B1254" s="147"/>
      <c r="C1254" s="25"/>
      <c r="D1254" s="26"/>
      <c r="E1254" s="26"/>
    </row>
    <row r="1255" spans="1:5" x14ac:dyDescent="0.25">
      <c r="A1255" s="19"/>
      <c r="B1255" s="147"/>
      <c r="C1255" s="25"/>
      <c r="D1255" s="26"/>
      <c r="E1255" s="26"/>
    </row>
    <row r="1256" spans="1:5" x14ac:dyDescent="0.25">
      <c r="A1256" s="19"/>
      <c r="B1256" s="147"/>
      <c r="C1256" s="25"/>
      <c r="D1256" s="26"/>
      <c r="E1256" s="26"/>
    </row>
    <row r="1257" spans="1:5" x14ac:dyDescent="0.25">
      <c r="A1257" s="19"/>
      <c r="B1257" s="147"/>
      <c r="C1257" s="25"/>
      <c r="D1257" s="26"/>
      <c r="E1257" s="26"/>
    </row>
    <row r="1258" spans="1:5" x14ac:dyDescent="0.25">
      <c r="A1258" s="19"/>
      <c r="B1258" s="147"/>
      <c r="C1258" s="25"/>
      <c r="D1258" s="26"/>
      <c r="E1258" s="26"/>
    </row>
    <row r="1259" spans="1:5" x14ac:dyDescent="0.25">
      <c r="A1259" s="19"/>
      <c r="B1259" s="147"/>
      <c r="C1259" s="25"/>
      <c r="D1259" s="26"/>
      <c r="E1259" s="26"/>
    </row>
    <row r="1260" spans="1:5" x14ac:dyDescent="0.25">
      <c r="A1260" s="19"/>
      <c r="B1260" s="147"/>
      <c r="C1260" s="25"/>
      <c r="D1260" s="26"/>
      <c r="E1260" s="26"/>
    </row>
    <row r="1261" spans="1:5" x14ac:dyDescent="0.25">
      <c r="A1261" s="19"/>
      <c r="B1261" s="147"/>
      <c r="C1261" s="25"/>
      <c r="D1261" s="26"/>
      <c r="E1261" s="26"/>
    </row>
    <row r="1262" spans="1:5" x14ac:dyDescent="0.25">
      <c r="A1262" s="19"/>
      <c r="B1262" s="147"/>
      <c r="C1262" s="25"/>
      <c r="D1262" s="26"/>
      <c r="E1262" s="26"/>
    </row>
    <row r="1263" spans="1:5" x14ac:dyDescent="0.25">
      <c r="A1263" s="19"/>
      <c r="B1263" s="147"/>
      <c r="C1263" s="25"/>
      <c r="D1263" s="26"/>
      <c r="E1263" s="26"/>
    </row>
    <row r="1264" spans="1:5" x14ac:dyDescent="0.25">
      <c r="A1264" s="19"/>
      <c r="B1264" s="147"/>
      <c r="C1264" s="25"/>
      <c r="D1264" s="26"/>
      <c r="E1264" s="26"/>
    </row>
    <row r="1265" spans="1:5" x14ac:dyDescent="0.25">
      <c r="A1265" s="19"/>
      <c r="B1265" s="147"/>
      <c r="C1265" s="25"/>
      <c r="D1265" s="26"/>
      <c r="E1265" s="26"/>
    </row>
    <row r="1266" spans="1:5" x14ac:dyDescent="0.25">
      <c r="A1266" s="19"/>
      <c r="B1266" s="147"/>
      <c r="C1266" s="25"/>
      <c r="D1266" s="26"/>
      <c r="E1266" s="26"/>
    </row>
    <row r="1267" spans="1:5" x14ac:dyDescent="0.25">
      <c r="A1267" s="19"/>
      <c r="B1267" s="147"/>
      <c r="C1267" s="25"/>
      <c r="D1267" s="26"/>
      <c r="E1267" s="26"/>
    </row>
    <row r="1268" spans="1:5" x14ac:dyDescent="0.25">
      <c r="A1268" s="19"/>
      <c r="B1268" s="147"/>
      <c r="C1268" s="25"/>
      <c r="D1268" s="26"/>
      <c r="E1268" s="26"/>
    </row>
    <row r="1269" spans="1:5" x14ac:dyDescent="0.25">
      <c r="A1269" s="19"/>
      <c r="B1269" s="147"/>
      <c r="C1269" s="25"/>
      <c r="D1269" s="26"/>
      <c r="E1269" s="26"/>
    </row>
    <row r="1270" spans="1:5" x14ac:dyDescent="0.25">
      <c r="A1270" s="19"/>
      <c r="B1270" s="147"/>
      <c r="C1270" s="25"/>
      <c r="D1270" s="26"/>
      <c r="E1270" s="26"/>
    </row>
    <row r="1271" spans="1:5" x14ac:dyDescent="0.25">
      <c r="A1271" s="19"/>
      <c r="B1271" s="147"/>
      <c r="C1271" s="25"/>
      <c r="D1271" s="26"/>
      <c r="E1271" s="26"/>
    </row>
    <row r="1272" spans="1:5" x14ac:dyDescent="0.25">
      <c r="A1272" s="19"/>
      <c r="B1272" s="147"/>
      <c r="C1272" s="25"/>
      <c r="D1272" s="26"/>
      <c r="E1272" s="26"/>
    </row>
    <row r="1273" spans="1:5" x14ac:dyDescent="0.25">
      <c r="A1273" s="19"/>
      <c r="B1273" s="147"/>
      <c r="C1273" s="25"/>
      <c r="D1273" s="26"/>
      <c r="E1273" s="26"/>
    </row>
    <row r="1274" spans="1:5" x14ac:dyDescent="0.25">
      <c r="A1274" s="19"/>
      <c r="B1274" s="147"/>
      <c r="C1274" s="25"/>
      <c r="D1274" s="26"/>
      <c r="E1274" s="26"/>
    </row>
    <row r="1275" spans="1:5" x14ac:dyDescent="0.25">
      <c r="A1275" s="19"/>
      <c r="B1275" s="147"/>
      <c r="C1275" s="25"/>
      <c r="D1275" s="26"/>
      <c r="E1275" s="26"/>
    </row>
    <row r="1276" spans="1:5" x14ac:dyDescent="0.25">
      <c r="A1276" s="19"/>
      <c r="B1276" s="147"/>
      <c r="C1276" s="25"/>
      <c r="D1276" s="26"/>
      <c r="E1276" s="26"/>
    </row>
    <row r="1277" spans="1:5" x14ac:dyDescent="0.25">
      <c r="A1277" s="19"/>
      <c r="B1277" s="147"/>
      <c r="C1277" s="25"/>
      <c r="D1277" s="26"/>
      <c r="E1277" s="26"/>
    </row>
    <row r="1278" spans="1:5" x14ac:dyDescent="0.25">
      <c r="A1278" s="19"/>
      <c r="B1278" s="147"/>
      <c r="C1278" s="25"/>
      <c r="D1278" s="26"/>
      <c r="E1278" s="26"/>
    </row>
    <row r="1279" spans="1:5" x14ac:dyDescent="0.25">
      <c r="A1279" s="19"/>
      <c r="B1279" s="147"/>
      <c r="C1279" s="25"/>
      <c r="D1279" s="26"/>
      <c r="E1279" s="26"/>
    </row>
    <row r="1280" spans="1:5" x14ac:dyDescent="0.25">
      <c r="A1280" s="19"/>
      <c r="B1280" s="147"/>
      <c r="C1280" s="25"/>
      <c r="D1280" s="26"/>
      <c r="E1280" s="26"/>
    </row>
    <row r="1281" spans="1:5" x14ac:dyDescent="0.25">
      <c r="A1281" s="19"/>
      <c r="B1281" s="147"/>
      <c r="C1281" s="25"/>
      <c r="D1281" s="26"/>
      <c r="E1281" s="26"/>
    </row>
    <row r="1282" spans="1:5" x14ac:dyDescent="0.25">
      <c r="A1282" s="19"/>
      <c r="B1282" s="147"/>
      <c r="C1282" s="25"/>
      <c r="D1282" s="26"/>
      <c r="E1282" s="26"/>
    </row>
    <row r="1283" spans="1:5" x14ac:dyDescent="0.25">
      <c r="A1283" s="19"/>
      <c r="B1283" s="147"/>
      <c r="C1283" s="25"/>
      <c r="D1283" s="26"/>
      <c r="E1283" s="26"/>
    </row>
    <row r="1284" spans="1:5" x14ac:dyDescent="0.25">
      <c r="A1284" s="19"/>
      <c r="B1284" s="147"/>
      <c r="C1284" s="25"/>
      <c r="D1284" s="26"/>
      <c r="E1284" s="26"/>
    </row>
    <row r="1285" spans="1:5" x14ac:dyDescent="0.25">
      <c r="A1285" s="19"/>
      <c r="B1285" s="147"/>
      <c r="C1285" s="25"/>
      <c r="D1285" s="26"/>
      <c r="E1285" s="26"/>
    </row>
    <row r="1286" spans="1:5" x14ac:dyDescent="0.25">
      <c r="A1286" s="19"/>
      <c r="B1286" s="147"/>
      <c r="C1286" s="25"/>
      <c r="D1286" s="26"/>
      <c r="E1286" s="26"/>
    </row>
    <row r="1287" spans="1:5" x14ac:dyDescent="0.25">
      <c r="A1287" s="19"/>
      <c r="B1287" s="147"/>
      <c r="C1287" s="25"/>
      <c r="D1287" s="26"/>
      <c r="E1287" s="26"/>
    </row>
    <row r="1288" spans="1:5" x14ac:dyDescent="0.25">
      <c r="A1288" s="19"/>
      <c r="B1288" s="147"/>
      <c r="C1288" s="25"/>
      <c r="D1288" s="26"/>
      <c r="E1288" s="26"/>
    </row>
    <row r="1289" spans="1:5" x14ac:dyDescent="0.25">
      <c r="A1289" s="19"/>
      <c r="B1289" s="147"/>
      <c r="C1289" s="25"/>
      <c r="D1289" s="26"/>
      <c r="E1289" s="26"/>
    </row>
    <row r="1290" spans="1:5" x14ac:dyDescent="0.25">
      <c r="A1290" s="19"/>
      <c r="B1290" s="147"/>
      <c r="C1290" s="25"/>
      <c r="D1290" s="26"/>
      <c r="E1290" s="26"/>
    </row>
    <row r="1291" spans="1:5" x14ac:dyDescent="0.25">
      <c r="A1291" s="19"/>
      <c r="B1291" s="147"/>
      <c r="C1291" s="25"/>
      <c r="D1291" s="26"/>
      <c r="E1291" s="26"/>
    </row>
    <row r="1292" spans="1:5" x14ac:dyDescent="0.25">
      <c r="A1292" s="19"/>
      <c r="B1292" s="147"/>
      <c r="C1292" s="25"/>
      <c r="D1292" s="26"/>
      <c r="E1292" s="26"/>
    </row>
    <row r="1293" spans="1:5" x14ac:dyDescent="0.25">
      <c r="A1293" s="19"/>
      <c r="B1293" s="147"/>
      <c r="C1293" s="25"/>
      <c r="D1293" s="26"/>
      <c r="E1293" s="26"/>
    </row>
    <row r="1294" spans="1:5" x14ac:dyDescent="0.25">
      <c r="A1294" s="19"/>
      <c r="B1294" s="147"/>
      <c r="C1294" s="25"/>
      <c r="D1294" s="26"/>
      <c r="E1294" s="26"/>
    </row>
    <row r="1295" spans="1:5" x14ac:dyDescent="0.25">
      <c r="A1295" s="19"/>
      <c r="B1295" s="147"/>
      <c r="C1295" s="25"/>
      <c r="D1295" s="26"/>
      <c r="E1295" s="26"/>
    </row>
    <row r="1296" spans="1:5" x14ac:dyDescent="0.25">
      <c r="A1296" s="19"/>
      <c r="B1296" s="147"/>
      <c r="C1296" s="25"/>
      <c r="D1296" s="26"/>
      <c r="E1296" s="26"/>
    </row>
    <row r="1297" spans="1:5" x14ac:dyDescent="0.25">
      <c r="A1297" s="19"/>
      <c r="B1297" s="147"/>
      <c r="C1297" s="25"/>
      <c r="D1297" s="26"/>
      <c r="E1297" s="26"/>
    </row>
    <row r="1298" spans="1:5" x14ac:dyDescent="0.25">
      <c r="A1298" s="19"/>
      <c r="B1298" s="147"/>
      <c r="C1298" s="25"/>
      <c r="D1298" s="26"/>
      <c r="E1298" s="26"/>
    </row>
    <row r="1299" spans="1:5" x14ac:dyDescent="0.25">
      <c r="A1299" s="19"/>
      <c r="B1299" s="147"/>
      <c r="C1299" s="25"/>
      <c r="D1299" s="26"/>
      <c r="E1299" s="26"/>
    </row>
    <row r="1300" spans="1:5" x14ac:dyDescent="0.25">
      <c r="A1300" s="19"/>
      <c r="B1300" s="147"/>
      <c r="C1300" s="25"/>
      <c r="D1300" s="26"/>
      <c r="E1300" s="26"/>
    </row>
    <row r="1301" spans="1:5" x14ac:dyDescent="0.25">
      <c r="A1301" s="19"/>
      <c r="B1301" s="147"/>
      <c r="C1301" s="25"/>
      <c r="D1301" s="26"/>
      <c r="E1301" s="26"/>
    </row>
    <row r="1302" spans="1:5" x14ac:dyDescent="0.25">
      <c r="A1302" s="19"/>
      <c r="B1302" s="147"/>
      <c r="C1302" s="25"/>
      <c r="D1302" s="26"/>
      <c r="E1302" s="26"/>
    </row>
    <row r="1303" spans="1:5" x14ac:dyDescent="0.25">
      <c r="A1303" s="19"/>
      <c r="B1303" s="147"/>
      <c r="C1303" s="25"/>
      <c r="D1303" s="26"/>
      <c r="E1303" s="26"/>
    </row>
    <row r="1304" spans="1:5" x14ac:dyDescent="0.25">
      <c r="A1304" s="19"/>
      <c r="B1304" s="147"/>
      <c r="C1304" s="25"/>
      <c r="D1304" s="26"/>
      <c r="E1304" s="26"/>
    </row>
    <row r="1305" spans="1:5" x14ac:dyDescent="0.25">
      <c r="A1305" s="19"/>
      <c r="B1305" s="147"/>
      <c r="C1305" s="25"/>
      <c r="D1305" s="26"/>
      <c r="E1305" s="26"/>
    </row>
    <row r="1306" spans="1:5" x14ac:dyDescent="0.25">
      <c r="A1306" s="19"/>
      <c r="B1306" s="147"/>
      <c r="C1306" s="25"/>
      <c r="D1306" s="26"/>
      <c r="E1306" s="26"/>
    </row>
    <row r="1307" spans="1:5" x14ac:dyDescent="0.25">
      <c r="A1307" s="19"/>
      <c r="B1307" s="147"/>
      <c r="C1307" s="25"/>
      <c r="D1307" s="26"/>
      <c r="E1307" s="26"/>
    </row>
    <row r="1308" spans="1:5" x14ac:dyDescent="0.25">
      <c r="A1308" s="19"/>
      <c r="B1308" s="147"/>
      <c r="C1308" s="25"/>
      <c r="D1308" s="26"/>
      <c r="E1308" s="26"/>
    </row>
    <row r="1309" spans="1:5" x14ac:dyDescent="0.25">
      <c r="A1309" s="19"/>
      <c r="B1309" s="147"/>
      <c r="C1309" s="25"/>
      <c r="D1309" s="26"/>
      <c r="E1309" s="26"/>
    </row>
    <row r="1310" spans="1:5" x14ac:dyDescent="0.25">
      <c r="A1310" s="19"/>
      <c r="B1310" s="147"/>
      <c r="C1310" s="25"/>
      <c r="D1310" s="26"/>
      <c r="E1310" s="26"/>
    </row>
    <row r="1311" spans="1:5" x14ac:dyDescent="0.25">
      <c r="A1311" s="19"/>
      <c r="B1311" s="147"/>
      <c r="C1311" s="25"/>
      <c r="D1311" s="26"/>
      <c r="E1311" s="26"/>
    </row>
    <row r="1312" spans="1:5" x14ac:dyDescent="0.25">
      <c r="A1312" s="19"/>
      <c r="B1312" s="147"/>
      <c r="C1312" s="25"/>
      <c r="D1312" s="26"/>
      <c r="E1312" s="26"/>
    </row>
    <row r="1313" spans="1:5" x14ac:dyDescent="0.25">
      <c r="A1313" s="19"/>
      <c r="B1313" s="147"/>
      <c r="C1313" s="25"/>
      <c r="D1313" s="26"/>
      <c r="E1313" s="26"/>
    </row>
    <row r="1314" spans="1:5" x14ac:dyDescent="0.25">
      <c r="A1314" s="19"/>
      <c r="B1314" s="147"/>
      <c r="C1314" s="25"/>
      <c r="D1314" s="26"/>
      <c r="E1314" s="26"/>
    </row>
    <row r="1315" spans="1:5" x14ac:dyDescent="0.25">
      <c r="A1315" s="19"/>
      <c r="B1315" s="147"/>
      <c r="C1315" s="25"/>
      <c r="D1315" s="26"/>
      <c r="E1315" s="26"/>
    </row>
    <row r="1316" spans="1:5" x14ac:dyDescent="0.25">
      <c r="A1316" s="19"/>
      <c r="B1316" s="147"/>
      <c r="C1316" s="25"/>
      <c r="D1316" s="26"/>
      <c r="E1316" s="26"/>
    </row>
    <row r="1317" spans="1:5" x14ac:dyDescent="0.25">
      <c r="A1317" s="19"/>
      <c r="B1317" s="147"/>
      <c r="C1317" s="25"/>
      <c r="D1317" s="26"/>
      <c r="E1317" s="26"/>
    </row>
    <row r="1318" spans="1:5" x14ac:dyDescent="0.25">
      <c r="A1318" s="19"/>
      <c r="B1318" s="147"/>
      <c r="C1318" s="25"/>
      <c r="D1318" s="26"/>
      <c r="E1318" s="26"/>
    </row>
    <row r="1319" spans="1:5" x14ac:dyDescent="0.25">
      <c r="A1319" s="19"/>
      <c r="B1319" s="147"/>
      <c r="C1319" s="25"/>
      <c r="D1319" s="26"/>
      <c r="E1319" s="26"/>
    </row>
    <row r="1320" spans="1:5" x14ac:dyDescent="0.25">
      <c r="A1320" s="19"/>
      <c r="B1320" s="147"/>
      <c r="C1320" s="25"/>
      <c r="D1320" s="26"/>
      <c r="E1320" s="26"/>
    </row>
    <row r="1321" spans="1:5" x14ac:dyDescent="0.25">
      <c r="A1321" s="19"/>
      <c r="B1321" s="147"/>
      <c r="C1321" s="25"/>
      <c r="D1321" s="26"/>
      <c r="E1321" s="26"/>
    </row>
    <row r="1322" spans="1:5" x14ac:dyDescent="0.25">
      <c r="A1322" s="19"/>
      <c r="B1322" s="147"/>
      <c r="C1322" s="25"/>
      <c r="D1322" s="26"/>
      <c r="E1322" s="26"/>
    </row>
    <row r="1323" spans="1:5" x14ac:dyDescent="0.25">
      <c r="A1323" s="19"/>
      <c r="B1323" s="147"/>
      <c r="C1323" s="25"/>
      <c r="D1323" s="26"/>
      <c r="E1323" s="26"/>
    </row>
    <row r="1324" spans="1:5" x14ac:dyDescent="0.25">
      <c r="A1324" s="19"/>
      <c r="B1324" s="147"/>
      <c r="C1324" s="25"/>
      <c r="D1324" s="26"/>
      <c r="E1324" s="26"/>
    </row>
    <row r="1325" spans="1:5" x14ac:dyDescent="0.25">
      <c r="A1325" s="19"/>
      <c r="B1325" s="147"/>
      <c r="C1325" s="25"/>
      <c r="D1325" s="26"/>
      <c r="E1325" s="26"/>
    </row>
    <row r="1326" spans="1:5" x14ac:dyDescent="0.25">
      <c r="A1326" s="19"/>
      <c r="B1326" s="147"/>
      <c r="C1326" s="25"/>
      <c r="D1326" s="26"/>
      <c r="E1326" s="26"/>
    </row>
    <row r="1327" spans="1:5" x14ac:dyDescent="0.25">
      <c r="A1327" s="19"/>
      <c r="B1327" s="147"/>
      <c r="C1327" s="25"/>
      <c r="D1327" s="26"/>
      <c r="E1327" s="26"/>
    </row>
    <row r="1328" spans="1:5" x14ac:dyDescent="0.25">
      <c r="A1328" s="19"/>
      <c r="B1328" s="147"/>
      <c r="C1328" s="25"/>
      <c r="D1328" s="26"/>
      <c r="E1328" s="26"/>
    </row>
    <row r="1329" spans="1:5" x14ac:dyDescent="0.25">
      <c r="A1329" s="19"/>
      <c r="B1329" s="147"/>
      <c r="C1329" s="25"/>
      <c r="D1329" s="26"/>
      <c r="E1329" s="26"/>
    </row>
    <row r="1330" spans="1:5" x14ac:dyDescent="0.25">
      <c r="A1330" s="19"/>
      <c r="B1330" s="147"/>
      <c r="C1330" s="25"/>
      <c r="D1330" s="26"/>
      <c r="E1330" s="26"/>
    </row>
    <row r="1331" spans="1:5" x14ac:dyDescent="0.25">
      <c r="A1331" s="19"/>
      <c r="B1331" s="147"/>
      <c r="C1331" s="25"/>
      <c r="D1331" s="26"/>
      <c r="E1331" s="26"/>
    </row>
    <row r="1332" spans="1:5" x14ac:dyDescent="0.25">
      <c r="A1332" s="19"/>
      <c r="B1332" s="147"/>
      <c r="C1332" s="25"/>
      <c r="D1332" s="26"/>
      <c r="E1332" s="26"/>
    </row>
    <row r="1333" spans="1:5" x14ac:dyDescent="0.25">
      <c r="A1333" s="19"/>
      <c r="B1333" s="147"/>
      <c r="C1333" s="25"/>
      <c r="D1333" s="26"/>
      <c r="E1333" s="26"/>
    </row>
    <row r="1334" spans="1:5" x14ac:dyDescent="0.25">
      <c r="A1334" s="19"/>
      <c r="B1334" s="147"/>
      <c r="C1334" s="25"/>
      <c r="D1334" s="26"/>
      <c r="E1334" s="26"/>
    </row>
    <row r="1335" spans="1:5" x14ac:dyDescent="0.25">
      <c r="A1335" s="19"/>
      <c r="B1335" s="147"/>
      <c r="C1335" s="25"/>
      <c r="D1335" s="26"/>
      <c r="E1335" s="26"/>
    </row>
    <row r="1336" spans="1:5" x14ac:dyDescent="0.25">
      <c r="A1336" s="19"/>
      <c r="B1336" s="147"/>
      <c r="C1336" s="25"/>
      <c r="D1336" s="26"/>
      <c r="E1336" s="26"/>
    </row>
    <row r="1337" spans="1:5" x14ac:dyDescent="0.25">
      <c r="A1337" s="19"/>
      <c r="B1337" s="147"/>
      <c r="C1337" s="25"/>
      <c r="D1337" s="26"/>
      <c r="E1337" s="26"/>
    </row>
    <row r="1338" spans="1:5" x14ac:dyDescent="0.25">
      <c r="A1338" s="19"/>
      <c r="B1338" s="147"/>
      <c r="C1338" s="25"/>
      <c r="D1338" s="26"/>
      <c r="E1338" s="26"/>
    </row>
    <row r="1339" spans="1:5" x14ac:dyDescent="0.25">
      <c r="A1339" s="19"/>
      <c r="B1339" s="147"/>
      <c r="C1339" s="25"/>
      <c r="D1339" s="26"/>
      <c r="E1339" s="26"/>
    </row>
    <row r="1340" spans="1:5" x14ac:dyDescent="0.25">
      <c r="A1340" s="19"/>
      <c r="B1340" s="147"/>
      <c r="C1340" s="25"/>
      <c r="D1340" s="26"/>
      <c r="E1340" s="26"/>
    </row>
    <row r="1341" spans="1:5" x14ac:dyDescent="0.25">
      <c r="A1341" s="19"/>
      <c r="B1341" s="147"/>
      <c r="C1341" s="25"/>
      <c r="D1341" s="26"/>
      <c r="E1341" s="26"/>
    </row>
    <row r="1342" spans="1:5" x14ac:dyDescent="0.25">
      <c r="A1342" s="19"/>
      <c r="B1342" s="147"/>
      <c r="C1342" s="25"/>
      <c r="D1342" s="26"/>
      <c r="E1342" s="26"/>
    </row>
    <row r="1343" spans="1:5" x14ac:dyDescent="0.25">
      <c r="A1343" s="19"/>
      <c r="B1343" s="147"/>
      <c r="C1343" s="25"/>
      <c r="D1343" s="26"/>
      <c r="E1343" s="26"/>
    </row>
    <row r="1344" spans="1:5" x14ac:dyDescent="0.25">
      <c r="A1344" s="19"/>
      <c r="B1344" s="147"/>
      <c r="C1344" s="25"/>
      <c r="D1344" s="26"/>
      <c r="E1344" s="26"/>
    </row>
    <row r="1345" spans="1:5" x14ac:dyDescent="0.25">
      <c r="A1345" s="19"/>
      <c r="B1345" s="147"/>
      <c r="C1345" s="25"/>
      <c r="D1345" s="26"/>
      <c r="E1345" s="26"/>
    </row>
    <row r="1346" spans="1:5" x14ac:dyDescent="0.25">
      <c r="A1346" s="19"/>
      <c r="B1346" s="147"/>
      <c r="C1346" s="25"/>
      <c r="D1346" s="26"/>
      <c r="E1346" s="26"/>
    </row>
    <row r="1347" spans="1:5" x14ac:dyDescent="0.25">
      <c r="A1347" s="19"/>
      <c r="B1347" s="147"/>
      <c r="C1347" s="25"/>
      <c r="D1347" s="26"/>
      <c r="E1347" s="26"/>
    </row>
    <row r="1348" spans="1:5" x14ac:dyDescent="0.25">
      <c r="A1348" s="19"/>
      <c r="B1348" s="147"/>
      <c r="C1348" s="25"/>
      <c r="D1348" s="26"/>
      <c r="E1348" s="26"/>
    </row>
    <row r="1349" spans="1:5" x14ac:dyDescent="0.25">
      <c r="A1349" s="19"/>
      <c r="B1349" s="147"/>
      <c r="C1349" s="25"/>
      <c r="D1349" s="26"/>
      <c r="E1349" s="26"/>
    </row>
    <row r="1350" spans="1:5" x14ac:dyDescent="0.25">
      <c r="A1350" s="19"/>
      <c r="B1350" s="147"/>
      <c r="C1350" s="25"/>
      <c r="D1350" s="26"/>
      <c r="E1350" s="26"/>
    </row>
    <row r="1351" spans="1:5" x14ac:dyDescent="0.25">
      <c r="A1351" s="19"/>
      <c r="B1351" s="147"/>
      <c r="C1351" s="25"/>
      <c r="D1351" s="26"/>
      <c r="E1351" s="26"/>
    </row>
    <row r="1352" spans="1:5" x14ac:dyDescent="0.25">
      <c r="A1352" s="19"/>
      <c r="B1352" s="147"/>
      <c r="C1352" s="25"/>
      <c r="D1352" s="26"/>
      <c r="E1352" s="26"/>
    </row>
    <row r="1353" spans="1:5" x14ac:dyDescent="0.25">
      <c r="A1353" s="19"/>
      <c r="B1353" s="147"/>
      <c r="C1353" s="25"/>
      <c r="D1353" s="26"/>
      <c r="E1353" s="26"/>
    </row>
    <row r="1354" spans="1:5" x14ac:dyDescent="0.25">
      <c r="A1354" s="19"/>
      <c r="B1354" s="147"/>
      <c r="C1354" s="25"/>
      <c r="D1354" s="26"/>
      <c r="E1354" s="26"/>
    </row>
    <row r="1355" spans="1:5" x14ac:dyDescent="0.25">
      <c r="A1355" s="19"/>
      <c r="B1355" s="147"/>
      <c r="C1355" s="25"/>
      <c r="D1355" s="26"/>
      <c r="E1355" s="26"/>
    </row>
    <row r="1356" spans="1:5" x14ac:dyDescent="0.25">
      <c r="A1356" s="19"/>
      <c r="B1356" s="147"/>
      <c r="C1356" s="25"/>
      <c r="D1356" s="26"/>
      <c r="E1356" s="26"/>
    </row>
    <row r="1357" spans="1:5" x14ac:dyDescent="0.25">
      <c r="A1357" s="19"/>
      <c r="B1357" s="147"/>
      <c r="C1357" s="25"/>
      <c r="D1357" s="26"/>
      <c r="E1357" s="26"/>
    </row>
    <row r="1358" spans="1:5" x14ac:dyDescent="0.25">
      <c r="A1358" s="19"/>
      <c r="B1358" s="147"/>
      <c r="C1358" s="25"/>
      <c r="D1358" s="26"/>
      <c r="E1358" s="26"/>
    </row>
    <row r="1359" spans="1:5" x14ac:dyDescent="0.25">
      <c r="A1359" s="19"/>
      <c r="B1359" s="147"/>
      <c r="C1359" s="25"/>
      <c r="D1359" s="26"/>
      <c r="E1359" s="26"/>
    </row>
    <row r="1360" spans="1:5" x14ac:dyDescent="0.25">
      <c r="A1360" s="19"/>
      <c r="B1360" s="147"/>
      <c r="C1360" s="25"/>
      <c r="D1360" s="26"/>
      <c r="E1360" s="26"/>
    </row>
    <row r="1361" spans="1:5" x14ac:dyDescent="0.25">
      <c r="A1361" s="19"/>
      <c r="B1361" s="147"/>
      <c r="C1361" s="25"/>
      <c r="D1361" s="26"/>
      <c r="E1361" s="26"/>
    </row>
    <row r="1362" spans="1:5" x14ac:dyDescent="0.25">
      <c r="A1362" s="19"/>
      <c r="B1362" s="147"/>
      <c r="C1362" s="25"/>
      <c r="D1362" s="26"/>
      <c r="E1362" s="26"/>
    </row>
    <row r="1363" spans="1:5" x14ac:dyDescent="0.25">
      <c r="A1363" s="19"/>
      <c r="B1363" s="147"/>
      <c r="C1363" s="25"/>
      <c r="D1363" s="26"/>
      <c r="E1363" s="26"/>
    </row>
    <row r="1364" spans="1:5" x14ac:dyDescent="0.25">
      <c r="A1364" s="19"/>
      <c r="B1364" s="147"/>
      <c r="C1364" s="25"/>
      <c r="D1364" s="26"/>
      <c r="E1364" s="26"/>
    </row>
    <row r="1365" spans="1:5" x14ac:dyDescent="0.25">
      <c r="A1365" s="19"/>
      <c r="B1365" s="147"/>
      <c r="C1365" s="25"/>
      <c r="D1365" s="26"/>
      <c r="E1365" s="26"/>
    </row>
    <row r="1366" spans="1:5" x14ac:dyDescent="0.25">
      <c r="A1366" s="19"/>
      <c r="B1366" s="147"/>
      <c r="C1366" s="25"/>
      <c r="D1366" s="26"/>
      <c r="E1366" s="26"/>
    </row>
    <row r="1367" spans="1:5" x14ac:dyDescent="0.25">
      <c r="A1367" s="19"/>
      <c r="B1367" s="147"/>
      <c r="C1367" s="25"/>
      <c r="D1367" s="26"/>
      <c r="E1367" s="26"/>
    </row>
    <row r="1368" spans="1:5" x14ac:dyDescent="0.25">
      <c r="A1368" s="19"/>
      <c r="B1368" s="147"/>
      <c r="C1368" s="25"/>
      <c r="D1368" s="26"/>
      <c r="E1368" s="26"/>
    </row>
    <row r="1369" spans="1:5" x14ac:dyDescent="0.25">
      <c r="A1369" s="19"/>
      <c r="B1369" s="147"/>
      <c r="C1369" s="25"/>
      <c r="D1369" s="26"/>
      <c r="E1369" s="26"/>
    </row>
    <row r="1370" spans="1:5" x14ac:dyDescent="0.25">
      <c r="A1370" s="19"/>
      <c r="B1370" s="147"/>
      <c r="C1370" s="25"/>
      <c r="D1370" s="26"/>
      <c r="E1370" s="26"/>
    </row>
    <row r="1371" spans="1:5" x14ac:dyDescent="0.25">
      <c r="A1371" s="19"/>
      <c r="B1371" s="147"/>
      <c r="C1371" s="25"/>
      <c r="D1371" s="26"/>
      <c r="E1371" s="26"/>
    </row>
    <row r="1372" spans="1:5" x14ac:dyDescent="0.25">
      <c r="A1372" s="19"/>
      <c r="B1372" s="147"/>
      <c r="C1372" s="25"/>
      <c r="D1372" s="26"/>
      <c r="E1372" s="26"/>
    </row>
    <row r="1373" spans="1:5" x14ac:dyDescent="0.25">
      <c r="A1373" s="19"/>
      <c r="B1373" s="147"/>
      <c r="C1373" s="25"/>
      <c r="D1373" s="26"/>
      <c r="E1373" s="26"/>
    </row>
    <row r="1374" spans="1:5" x14ac:dyDescent="0.25">
      <c r="A1374" s="19"/>
      <c r="B1374" s="147"/>
      <c r="C1374" s="25"/>
      <c r="D1374" s="26"/>
      <c r="E1374" s="26"/>
    </row>
    <row r="1375" spans="1:5" x14ac:dyDescent="0.25">
      <c r="A1375" s="19"/>
      <c r="B1375" s="147"/>
      <c r="C1375" s="25"/>
      <c r="D1375" s="26"/>
      <c r="E1375" s="26"/>
    </row>
    <row r="1376" spans="1:5" x14ac:dyDescent="0.25">
      <c r="A1376" s="19"/>
      <c r="B1376" s="147"/>
      <c r="C1376" s="25"/>
      <c r="D1376" s="26"/>
      <c r="E1376" s="26"/>
    </row>
    <row r="1377" spans="1:5" x14ac:dyDescent="0.25">
      <c r="A1377" s="19"/>
      <c r="B1377" s="147"/>
      <c r="C1377" s="25"/>
      <c r="D1377" s="26"/>
      <c r="E1377" s="26"/>
    </row>
    <row r="1378" spans="1:5" x14ac:dyDescent="0.25">
      <c r="A1378" s="19"/>
      <c r="B1378" s="147"/>
      <c r="C1378" s="25"/>
      <c r="D1378" s="26"/>
      <c r="E1378" s="26"/>
    </row>
    <row r="1379" spans="1:5" x14ac:dyDescent="0.25">
      <c r="A1379" s="19"/>
      <c r="B1379" s="147"/>
      <c r="C1379" s="25"/>
      <c r="D1379" s="26"/>
      <c r="E1379" s="26"/>
    </row>
    <row r="1380" spans="1:5" x14ac:dyDescent="0.25">
      <c r="A1380" s="19"/>
      <c r="B1380" s="147"/>
      <c r="C1380" s="25"/>
      <c r="D1380" s="26"/>
      <c r="E1380" s="26"/>
    </row>
    <row r="1381" spans="1:5" x14ac:dyDescent="0.25">
      <c r="A1381" s="19"/>
      <c r="B1381" s="147"/>
      <c r="C1381" s="25"/>
      <c r="D1381" s="26"/>
      <c r="E1381" s="26"/>
    </row>
    <row r="1382" spans="1:5" x14ac:dyDescent="0.25">
      <c r="A1382" s="19"/>
      <c r="B1382" s="147"/>
      <c r="C1382" s="25"/>
      <c r="D1382" s="26"/>
      <c r="E1382" s="26"/>
    </row>
    <row r="1383" spans="1:5" x14ac:dyDescent="0.25">
      <c r="A1383" s="19"/>
      <c r="B1383" s="147"/>
      <c r="C1383" s="25"/>
      <c r="D1383" s="26"/>
      <c r="E1383" s="26"/>
    </row>
    <row r="1384" spans="1:5" x14ac:dyDescent="0.25">
      <c r="A1384" s="19"/>
      <c r="B1384" s="147"/>
      <c r="C1384" s="25"/>
      <c r="D1384" s="26"/>
      <c r="E1384" s="26"/>
    </row>
    <row r="1385" spans="1:5" x14ac:dyDescent="0.25">
      <c r="A1385" s="19"/>
      <c r="B1385" s="147"/>
      <c r="C1385" s="25"/>
      <c r="D1385" s="26"/>
      <c r="E1385" s="26"/>
    </row>
    <row r="1386" spans="1:5" x14ac:dyDescent="0.25">
      <c r="A1386" s="19"/>
      <c r="B1386" s="147"/>
      <c r="C1386" s="25"/>
      <c r="D1386" s="26"/>
      <c r="E1386" s="26"/>
    </row>
    <row r="1387" spans="1:5" x14ac:dyDescent="0.25">
      <c r="A1387" s="19"/>
      <c r="B1387" s="147"/>
      <c r="C1387" s="25"/>
      <c r="D1387" s="26"/>
      <c r="E1387" s="26"/>
    </row>
    <row r="1388" spans="1:5" x14ac:dyDescent="0.25">
      <c r="A1388" s="19"/>
      <c r="B1388" s="147"/>
      <c r="C1388" s="25"/>
      <c r="D1388" s="26"/>
      <c r="E1388" s="26"/>
    </row>
    <row r="1389" spans="1:5" x14ac:dyDescent="0.25">
      <c r="A1389" s="19"/>
      <c r="B1389" s="147"/>
      <c r="C1389" s="25"/>
      <c r="D1389" s="26"/>
      <c r="E1389" s="26"/>
    </row>
    <row r="1390" spans="1:5" x14ac:dyDescent="0.25">
      <c r="A1390" s="19"/>
      <c r="B1390" s="147"/>
      <c r="C1390" s="25"/>
      <c r="D1390" s="26"/>
      <c r="E1390" s="26"/>
    </row>
    <row r="1391" spans="1:5" x14ac:dyDescent="0.25">
      <c r="A1391" s="19"/>
      <c r="B1391" s="147"/>
      <c r="C1391" s="25"/>
      <c r="D1391" s="26"/>
      <c r="E1391" s="26"/>
    </row>
    <row r="1392" spans="1:5" x14ac:dyDescent="0.25">
      <c r="A1392" s="19"/>
      <c r="B1392" s="147"/>
      <c r="C1392" s="25"/>
      <c r="D1392" s="26"/>
      <c r="E1392" s="26"/>
    </row>
    <row r="1393" spans="1:5" x14ac:dyDescent="0.25">
      <c r="A1393" s="19"/>
      <c r="B1393" s="147"/>
      <c r="C1393" s="25"/>
      <c r="D1393" s="26"/>
      <c r="E1393" s="26"/>
    </row>
    <row r="1394" spans="1:5" x14ac:dyDescent="0.25">
      <c r="A1394" s="19"/>
      <c r="B1394" s="147"/>
      <c r="C1394" s="25"/>
      <c r="D1394" s="26"/>
      <c r="E1394" s="26"/>
    </row>
    <row r="1395" spans="1:5" x14ac:dyDescent="0.25">
      <c r="A1395" s="19"/>
      <c r="B1395" s="147"/>
      <c r="C1395" s="25"/>
      <c r="D1395" s="26"/>
      <c r="E1395" s="26"/>
    </row>
    <row r="1396" spans="1:5" x14ac:dyDescent="0.25">
      <c r="A1396" s="19"/>
      <c r="B1396" s="147"/>
      <c r="C1396" s="25"/>
      <c r="D1396" s="26"/>
      <c r="E1396" s="26"/>
    </row>
    <row r="1397" spans="1:5" x14ac:dyDescent="0.25">
      <c r="A1397" s="19"/>
      <c r="B1397" s="147"/>
      <c r="C1397" s="25"/>
      <c r="D1397" s="26"/>
      <c r="E1397" s="26"/>
    </row>
    <row r="1398" spans="1:5" x14ac:dyDescent="0.25">
      <c r="A1398" s="19"/>
      <c r="B1398" s="147"/>
      <c r="C1398" s="25"/>
      <c r="D1398" s="26"/>
      <c r="E1398" s="26"/>
    </row>
    <row r="1399" spans="1:5" x14ac:dyDescent="0.25">
      <c r="A1399" s="19"/>
      <c r="B1399" s="147"/>
      <c r="C1399" s="25"/>
      <c r="D1399" s="26"/>
      <c r="E1399" s="26"/>
    </row>
    <row r="1400" spans="1:5" x14ac:dyDescent="0.25">
      <c r="A1400" s="19"/>
      <c r="B1400" s="147"/>
      <c r="C1400" s="25"/>
      <c r="D1400" s="26"/>
      <c r="E1400" s="26"/>
    </row>
    <row r="1401" spans="1:5" x14ac:dyDescent="0.25">
      <c r="A1401" s="19"/>
      <c r="B1401" s="147"/>
      <c r="C1401" s="25"/>
      <c r="D1401" s="26"/>
      <c r="E1401" s="26"/>
    </row>
    <row r="1402" spans="1:5" x14ac:dyDescent="0.25">
      <c r="A1402" s="19"/>
      <c r="B1402" s="147"/>
      <c r="C1402" s="25"/>
      <c r="D1402" s="26"/>
      <c r="E1402" s="26"/>
    </row>
    <row r="1403" spans="1:5" x14ac:dyDescent="0.25">
      <c r="A1403" s="19"/>
      <c r="B1403" s="147"/>
      <c r="C1403" s="25"/>
      <c r="D1403" s="26"/>
      <c r="E1403" s="26"/>
    </row>
    <row r="1404" spans="1:5" x14ac:dyDescent="0.25">
      <c r="A1404" s="19"/>
      <c r="B1404" s="147"/>
      <c r="C1404" s="25"/>
      <c r="D1404" s="26"/>
      <c r="E1404" s="26"/>
    </row>
    <row r="1405" spans="1:5" x14ac:dyDescent="0.25">
      <c r="A1405" s="19"/>
      <c r="B1405" s="147"/>
      <c r="C1405" s="25"/>
      <c r="D1405" s="26"/>
      <c r="E1405" s="26"/>
    </row>
    <row r="1406" spans="1:5" x14ac:dyDescent="0.25">
      <c r="A1406" s="19"/>
      <c r="B1406" s="147"/>
      <c r="C1406" s="25"/>
      <c r="D1406" s="26"/>
      <c r="E1406" s="26"/>
    </row>
    <row r="1407" spans="1:5" x14ac:dyDescent="0.25">
      <c r="A1407" s="19"/>
      <c r="B1407" s="147"/>
      <c r="C1407" s="25"/>
      <c r="D1407" s="26"/>
      <c r="E1407" s="26"/>
    </row>
    <row r="1408" spans="1:5" x14ac:dyDescent="0.25">
      <c r="A1408" s="19"/>
      <c r="B1408" s="147"/>
      <c r="C1408" s="25"/>
      <c r="D1408" s="26"/>
      <c r="E1408" s="26"/>
    </row>
    <row r="1409" spans="1:5" x14ac:dyDescent="0.25">
      <c r="A1409" s="19"/>
      <c r="B1409" s="147"/>
      <c r="C1409" s="25"/>
      <c r="D1409" s="26"/>
      <c r="E1409" s="26"/>
    </row>
    <row r="1410" spans="1:5" x14ac:dyDescent="0.25">
      <c r="A1410" s="19"/>
      <c r="B1410" s="147"/>
      <c r="C1410" s="25"/>
      <c r="D1410" s="26"/>
      <c r="E1410" s="26"/>
    </row>
    <row r="1411" spans="1:5" x14ac:dyDescent="0.25">
      <c r="A1411" s="19"/>
      <c r="B1411" s="147"/>
      <c r="C1411" s="25"/>
      <c r="D1411" s="26"/>
      <c r="E1411" s="26"/>
    </row>
    <row r="1412" spans="1:5" x14ac:dyDescent="0.25">
      <c r="A1412" s="19"/>
      <c r="B1412" s="147"/>
      <c r="C1412" s="25"/>
      <c r="D1412" s="26"/>
      <c r="E1412" s="26"/>
    </row>
    <row r="1413" spans="1:5" x14ac:dyDescent="0.25">
      <c r="A1413" s="19"/>
      <c r="B1413" s="147"/>
      <c r="C1413" s="25"/>
      <c r="D1413" s="26"/>
      <c r="E1413" s="26"/>
    </row>
    <row r="1414" spans="1:5" x14ac:dyDescent="0.25">
      <c r="A1414" s="19"/>
      <c r="B1414" s="147"/>
      <c r="C1414" s="25"/>
      <c r="D1414" s="26"/>
      <c r="E1414" s="26"/>
    </row>
    <row r="1415" spans="1:5" x14ac:dyDescent="0.25">
      <c r="A1415" s="19"/>
      <c r="B1415" s="147"/>
      <c r="C1415" s="25"/>
      <c r="D1415" s="26"/>
      <c r="E1415" s="26"/>
    </row>
    <row r="1416" spans="1:5" x14ac:dyDescent="0.25">
      <c r="A1416" s="19"/>
      <c r="B1416" s="147"/>
      <c r="C1416" s="25"/>
      <c r="D1416" s="26"/>
      <c r="E1416" s="26"/>
    </row>
    <row r="1417" spans="1:5" x14ac:dyDescent="0.25">
      <c r="A1417" s="19"/>
      <c r="B1417" s="147"/>
      <c r="C1417" s="25"/>
      <c r="D1417" s="26"/>
      <c r="E1417" s="26"/>
    </row>
    <row r="1418" spans="1:5" x14ac:dyDescent="0.25">
      <c r="A1418" s="19"/>
      <c r="B1418" s="147"/>
      <c r="C1418" s="25"/>
      <c r="D1418" s="26"/>
      <c r="E1418" s="26"/>
    </row>
    <row r="1419" spans="1:5" x14ac:dyDescent="0.25">
      <c r="A1419" s="19"/>
      <c r="B1419" s="147"/>
      <c r="C1419" s="25"/>
      <c r="D1419" s="26"/>
      <c r="E1419" s="26"/>
    </row>
    <row r="1420" spans="1:5" x14ac:dyDescent="0.25">
      <c r="A1420" s="19"/>
      <c r="B1420" s="147"/>
      <c r="C1420" s="25"/>
      <c r="D1420" s="26"/>
      <c r="E1420" s="26"/>
    </row>
    <row r="1421" spans="1:5" x14ac:dyDescent="0.25">
      <c r="A1421" s="19"/>
      <c r="B1421" s="147"/>
      <c r="C1421" s="25"/>
      <c r="D1421" s="26"/>
      <c r="E1421" s="26"/>
    </row>
    <row r="1422" spans="1:5" x14ac:dyDescent="0.25">
      <c r="A1422" s="19"/>
      <c r="B1422" s="147"/>
      <c r="C1422" s="25"/>
      <c r="D1422" s="26"/>
      <c r="E1422" s="26"/>
    </row>
    <row r="1423" spans="1:5" x14ac:dyDescent="0.25">
      <c r="A1423" s="19"/>
      <c r="B1423" s="147"/>
      <c r="C1423" s="25"/>
      <c r="D1423" s="26"/>
      <c r="E1423" s="26"/>
    </row>
    <row r="1424" spans="1:5" x14ac:dyDescent="0.25">
      <c r="A1424" s="19"/>
      <c r="B1424" s="147"/>
      <c r="C1424" s="25"/>
      <c r="D1424" s="26"/>
      <c r="E1424" s="26"/>
    </row>
    <row r="1425" spans="1:5" x14ac:dyDescent="0.25">
      <c r="A1425" s="19"/>
      <c r="B1425" s="147"/>
      <c r="C1425" s="25"/>
      <c r="D1425" s="26"/>
      <c r="E1425" s="26"/>
    </row>
    <row r="1426" spans="1:5" x14ac:dyDescent="0.25">
      <c r="A1426" s="19"/>
      <c r="B1426" s="147"/>
      <c r="C1426" s="25"/>
      <c r="D1426" s="26"/>
      <c r="E1426" s="26"/>
    </row>
    <row r="1427" spans="1:5" x14ac:dyDescent="0.25">
      <c r="A1427" s="19"/>
      <c r="B1427" s="147"/>
      <c r="C1427" s="25"/>
      <c r="D1427" s="26"/>
      <c r="E1427" s="26"/>
    </row>
    <row r="1428" spans="1:5" x14ac:dyDescent="0.25">
      <c r="A1428" s="19"/>
      <c r="B1428" s="147"/>
      <c r="C1428" s="25"/>
      <c r="D1428" s="26"/>
      <c r="E1428" s="26"/>
    </row>
    <row r="1429" spans="1:5" x14ac:dyDescent="0.25">
      <c r="A1429" s="19"/>
      <c r="B1429" s="147"/>
      <c r="C1429" s="25"/>
      <c r="D1429" s="26"/>
      <c r="E1429" s="26"/>
    </row>
    <row r="1430" spans="1:5" x14ac:dyDescent="0.25">
      <c r="A1430" s="19"/>
      <c r="B1430" s="147"/>
      <c r="C1430" s="25"/>
      <c r="D1430" s="26"/>
      <c r="E1430" s="26"/>
    </row>
    <row r="1431" spans="1:5" x14ac:dyDescent="0.25">
      <c r="A1431" s="19"/>
      <c r="B1431" s="147"/>
      <c r="C1431" s="25"/>
      <c r="D1431" s="26"/>
      <c r="E1431" s="26"/>
    </row>
    <row r="1432" spans="1:5" x14ac:dyDescent="0.25">
      <c r="A1432" s="19"/>
      <c r="B1432" s="147"/>
      <c r="C1432" s="25"/>
      <c r="D1432" s="26"/>
      <c r="E1432" s="26"/>
    </row>
    <row r="1433" spans="1:5" x14ac:dyDescent="0.25">
      <c r="A1433" s="19"/>
      <c r="B1433" s="147"/>
      <c r="C1433" s="25"/>
      <c r="D1433" s="26"/>
      <c r="E1433" s="26"/>
    </row>
    <row r="1434" spans="1:5" x14ac:dyDescent="0.25">
      <c r="A1434" s="19"/>
      <c r="B1434" s="147"/>
      <c r="C1434" s="25"/>
      <c r="D1434" s="26"/>
      <c r="E1434" s="26"/>
    </row>
    <row r="1435" spans="1:5" x14ac:dyDescent="0.25">
      <c r="A1435" s="19"/>
      <c r="B1435" s="147"/>
      <c r="C1435" s="25"/>
      <c r="D1435" s="26"/>
      <c r="E1435" s="26"/>
    </row>
    <row r="1436" spans="1:5" x14ac:dyDescent="0.25">
      <c r="A1436" s="19"/>
      <c r="B1436" s="147"/>
      <c r="C1436" s="25"/>
      <c r="D1436" s="26"/>
      <c r="E1436" s="26"/>
    </row>
    <row r="1437" spans="1:5" x14ac:dyDescent="0.25">
      <c r="A1437" s="19"/>
      <c r="B1437" s="147"/>
      <c r="C1437" s="25"/>
      <c r="D1437" s="26"/>
      <c r="E1437" s="26"/>
    </row>
    <row r="1438" spans="1:5" x14ac:dyDescent="0.25">
      <c r="A1438" s="19"/>
      <c r="B1438" s="147"/>
      <c r="C1438" s="25"/>
      <c r="D1438" s="26"/>
      <c r="E1438" s="26"/>
    </row>
    <row r="1439" spans="1:5" x14ac:dyDescent="0.25">
      <c r="A1439" s="19"/>
      <c r="B1439" s="147"/>
      <c r="C1439" s="25"/>
      <c r="D1439" s="26"/>
      <c r="E1439" s="26"/>
    </row>
    <row r="1440" spans="1:5" x14ac:dyDescent="0.25">
      <c r="A1440" s="19"/>
      <c r="B1440" s="147"/>
      <c r="C1440" s="25"/>
      <c r="D1440" s="26"/>
      <c r="E1440" s="26"/>
    </row>
    <row r="1441" spans="1:5" x14ac:dyDescent="0.25">
      <c r="A1441" s="19"/>
      <c r="B1441" s="147"/>
      <c r="C1441" s="25"/>
      <c r="D1441" s="26"/>
      <c r="E1441" s="26"/>
    </row>
    <row r="1442" spans="1:5" x14ac:dyDescent="0.25">
      <c r="A1442" s="19"/>
      <c r="B1442" s="147"/>
      <c r="C1442" s="25"/>
      <c r="D1442" s="26"/>
      <c r="E1442" s="26"/>
    </row>
    <row r="1443" spans="1:5" x14ac:dyDescent="0.25">
      <c r="A1443" s="19"/>
      <c r="B1443" s="147"/>
      <c r="C1443" s="25"/>
      <c r="D1443" s="26"/>
      <c r="E1443" s="26"/>
    </row>
    <row r="1444" spans="1:5" x14ac:dyDescent="0.25">
      <c r="A1444" s="19"/>
      <c r="B1444" s="147"/>
      <c r="C1444" s="25"/>
      <c r="D1444" s="26"/>
      <c r="E1444" s="26"/>
    </row>
    <row r="1445" spans="1:5" x14ac:dyDescent="0.25">
      <c r="A1445" s="19"/>
      <c r="B1445" s="147"/>
      <c r="C1445" s="25"/>
      <c r="D1445" s="26"/>
      <c r="E1445" s="26"/>
    </row>
    <row r="1446" spans="1:5" x14ac:dyDescent="0.25">
      <c r="A1446" s="19"/>
      <c r="B1446" s="147"/>
      <c r="C1446" s="25"/>
      <c r="D1446" s="26"/>
      <c r="E1446" s="26"/>
    </row>
    <row r="1447" spans="1:5" x14ac:dyDescent="0.25">
      <c r="A1447" s="19"/>
      <c r="B1447" s="147"/>
      <c r="C1447" s="25"/>
      <c r="D1447" s="26"/>
      <c r="E1447" s="26"/>
    </row>
    <row r="1448" spans="1:5" x14ac:dyDescent="0.25">
      <c r="A1448" s="19"/>
      <c r="B1448" s="147"/>
      <c r="C1448" s="25"/>
      <c r="D1448" s="26"/>
      <c r="E1448" s="26"/>
    </row>
    <row r="1449" spans="1:5" x14ac:dyDescent="0.25">
      <c r="A1449" s="19"/>
      <c r="B1449" s="147"/>
      <c r="C1449" s="25"/>
      <c r="D1449" s="26"/>
      <c r="E1449" s="26"/>
    </row>
    <row r="1450" spans="1:5" x14ac:dyDescent="0.25">
      <c r="A1450" s="19"/>
      <c r="B1450" s="147"/>
      <c r="C1450" s="25"/>
      <c r="D1450" s="26"/>
      <c r="E1450" s="26"/>
    </row>
    <row r="1451" spans="1:5" x14ac:dyDescent="0.25">
      <c r="A1451" s="19"/>
      <c r="B1451" s="147"/>
      <c r="C1451" s="25"/>
      <c r="D1451" s="26"/>
      <c r="E1451" s="26"/>
    </row>
    <row r="1452" spans="1:5" x14ac:dyDescent="0.25">
      <c r="A1452" s="19"/>
      <c r="B1452" s="147"/>
      <c r="C1452" s="25"/>
      <c r="D1452" s="26"/>
      <c r="E1452" s="26"/>
    </row>
    <row r="1453" spans="1:5" x14ac:dyDescent="0.25">
      <c r="A1453" s="19"/>
      <c r="B1453" s="147"/>
      <c r="C1453" s="25"/>
      <c r="D1453" s="26"/>
      <c r="E1453" s="26"/>
    </row>
    <row r="1454" spans="1:5" x14ac:dyDescent="0.25">
      <c r="A1454" s="19"/>
      <c r="B1454" s="147"/>
      <c r="C1454" s="25"/>
      <c r="D1454" s="26"/>
      <c r="E1454" s="26"/>
    </row>
    <row r="1455" spans="1:5" x14ac:dyDescent="0.25">
      <c r="A1455" s="19"/>
      <c r="B1455" s="147"/>
      <c r="C1455" s="25"/>
      <c r="D1455" s="26"/>
      <c r="E1455" s="26"/>
    </row>
    <row r="1456" spans="1:5" x14ac:dyDescent="0.25">
      <c r="A1456" s="19"/>
      <c r="B1456" s="147"/>
      <c r="C1456" s="25"/>
      <c r="D1456" s="26"/>
      <c r="E1456" s="26"/>
    </row>
    <row r="1457" spans="1:5" x14ac:dyDescent="0.25">
      <c r="A1457" s="19"/>
      <c r="B1457" s="147"/>
      <c r="C1457" s="25"/>
      <c r="D1457" s="26"/>
      <c r="E1457" s="26"/>
    </row>
    <row r="1458" spans="1:5" x14ac:dyDescent="0.25">
      <c r="A1458" s="19"/>
      <c r="B1458" s="147"/>
      <c r="C1458" s="25"/>
      <c r="D1458" s="26"/>
      <c r="E1458" s="26"/>
    </row>
    <row r="1459" spans="1:5" x14ac:dyDescent="0.25">
      <c r="A1459" s="19"/>
      <c r="B1459" s="147"/>
      <c r="C1459" s="25"/>
      <c r="D1459" s="26"/>
      <c r="E1459" s="26"/>
    </row>
    <row r="1460" spans="1:5" x14ac:dyDescent="0.25">
      <c r="A1460" s="19"/>
      <c r="B1460" s="147"/>
      <c r="C1460" s="25"/>
      <c r="D1460" s="26"/>
      <c r="E1460" s="26"/>
    </row>
    <row r="1461" spans="1:5" x14ac:dyDescent="0.25">
      <c r="A1461" s="19"/>
      <c r="B1461" s="147"/>
      <c r="C1461" s="25"/>
      <c r="D1461" s="26"/>
      <c r="E1461" s="26"/>
    </row>
    <row r="1462" spans="1:5" x14ac:dyDescent="0.25">
      <c r="A1462" s="19"/>
      <c r="B1462" s="147"/>
      <c r="C1462" s="25"/>
      <c r="D1462" s="26"/>
      <c r="E1462" s="26"/>
    </row>
    <row r="1463" spans="1:5" x14ac:dyDescent="0.25">
      <c r="A1463" s="19"/>
      <c r="B1463" s="147"/>
      <c r="C1463" s="25"/>
      <c r="D1463" s="26"/>
      <c r="E1463" s="26"/>
    </row>
    <row r="1464" spans="1:5" x14ac:dyDescent="0.25">
      <c r="A1464" s="19"/>
      <c r="B1464" s="147"/>
      <c r="C1464" s="25"/>
      <c r="D1464" s="26"/>
      <c r="E1464" s="26"/>
    </row>
    <row r="1465" spans="1:5" x14ac:dyDescent="0.25">
      <c r="A1465" s="19"/>
      <c r="B1465" s="147"/>
      <c r="C1465" s="25"/>
      <c r="D1465" s="26"/>
      <c r="E1465" s="26"/>
    </row>
    <row r="1466" spans="1:5" x14ac:dyDescent="0.25">
      <c r="A1466" s="19"/>
      <c r="B1466" s="147"/>
      <c r="C1466" s="25"/>
      <c r="D1466" s="26"/>
      <c r="E1466" s="26"/>
    </row>
    <row r="1467" spans="1:5" x14ac:dyDescent="0.25">
      <c r="A1467" s="19"/>
      <c r="B1467" s="147"/>
      <c r="C1467" s="25"/>
      <c r="D1467" s="26"/>
      <c r="E1467" s="26"/>
    </row>
    <row r="1468" spans="1:5" x14ac:dyDescent="0.25">
      <c r="A1468" s="19"/>
      <c r="B1468" s="147"/>
      <c r="C1468" s="25"/>
      <c r="D1468" s="26"/>
      <c r="E1468" s="26"/>
    </row>
    <row r="1469" spans="1:5" x14ac:dyDescent="0.25">
      <c r="A1469" s="19"/>
      <c r="B1469" s="147"/>
      <c r="C1469" s="25"/>
      <c r="D1469" s="26"/>
      <c r="E1469" s="26"/>
    </row>
    <row r="1470" spans="1:5" x14ac:dyDescent="0.25">
      <c r="A1470" s="19"/>
      <c r="B1470" s="147"/>
      <c r="C1470" s="25"/>
      <c r="D1470" s="26"/>
      <c r="E1470" s="26"/>
    </row>
    <row r="1471" spans="1:5" x14ac:dyDescent="0.25">
      <c r="A1471" s="19"/>
      <c r="B1471" s="147"/>
      <c r="C1471" s="25"/>
      <c r="D1471" s="26"/>
      <c r="E1471" s="26"/>
    </row>
    <row r="1472" spans="1:5" x14ac:dyDescent="0.25">
      <c r="A1472" s="19"/>
      <c r="B1472" s="147"/>
      <c r="C1472" s="25"/>
      <c r="D1472" s="26"/>
      <c r="E1472" s="26"/>
    </row>
    <row r="1473" spans="1:5" x14ac:dyDescent="0.25">
      <c r="A1473" s="19"/>
      <c r="B1473" s="147"/>
      <c r="C1473" s="25"/>
      <c r="D1473" s="26"/>
      <c r="E1473" s="26"/>
    </row>
    <row r="1474" spans="1:5" x14ac:dyDescent="0.25">
      <c r="A1474" s="19"/>
      <c r="B1474" s="147"/>
      <c r="C1474" s="25"/>
      <c r="D1474" s="26"/>
      <c r="E1474" s="26"/>
    </row>
    <row r="1475" spans="1:5" x14ac:dyDescent="0.25">
      <c r="A1475" s="19"/>
      <c r="B1475" s="147"/>
      <c r="C1475" s="25"/>
      <c r="D1475" s="26"/>
      <c r="E1475" s="26"/>
    </row>
    <row r="1476" spans="1:5" x14ac:dyDescent="0.25">
      <c r="A1476" s="19"/>
      <c r="B1476" s="147"/>
      <c r="C1476" s="25"/>
      <c r="D1476" s="26"/>
      <c r="E1476" s="26"/>
    </row>
    <row r="1477" spans="1:5" x14ac:dyDescent="0.25">
      <c r="A1477" s="19"/>
      <c r="B1477" s="147"/>
      <c r="C1477" s="25"/>
      <c r="D1477" s="26"/>
      <c r="E1477" s="26"/>
    </row>
    <row r="1478" spans="1:5" x14ac:dyDescent="0.25">
      <c r="A1478" s="19"/>
      <c r="B1478" s="147"/>
      <c r="C1478" s="25"/>
      <c r="D1478" s="26"/>
      <c r="E1478" s="26"/>
    </row>
    <row r="1479" spans="1:5" x14ac:dyDescent="0.25">
      <c r="A1479" s="19"/>
      <c r="B1479" s="147"/>
      <c r="C1479" s="25"/>
      <c r="D1479" s="26"/>
      <c r="E1479" s="26"/>
    </row>
    <row r="1480" spans="1:5" x14ac:dyDescent="0.25">
      <c r="A1480" s="19"/>
      <c r="B1480" s="147"/>
      <c r="C1480" s="25"/>
      <c r="D1480" s="26"/>
      <c r="E1480" s="26"/>
    </row>
    <row r="1481" spans="1:5" x14ac:dyDescent="0.25">
      <c r="A1481" s="19"/>
      <c r="B1481" s="147"/>
      <c r="C1481" s="25"/>
      <c r="D1481" s="26"/>
      <c r="E1481" s="26"/>
    </row>
    <row r="1482" spans="1:5" x14ac:dyDescent="0.25">
      <c r="A1482" s="19"/>
      <c r="B1482" s="147"/>
      <c r="C1482" s="25"/>
      <c r="D1482" s="26"/>
      <c r="E1482" s="26"/>
    </row>
    <row r="1483" spans="1:5" x14ac:dyDescent="0.25">
      <c r="A1483" s="19"/>
      <c r="B1483" s="147"/>
      <c r="C1483" s="25"/>
      <c r="D1483" s="26"/>
      <c r="E1483" s="26"/>
    </row>
    <row r="1484" spans="1:5" x14ac:dyDescent="0.25">
      <c r="A1484" s="19"/>
      <c r="B1484" s="147"/>
      <c r="C1484" s="25"/>
      <c r="D1484" s="26"/>
      <c r="E1484" s="26"/>
    </row>
    <row r="1485" spans="1:5" x14ac:dyDescent="0.25">
      <c r="A1485" s="19"/>
      <c r="B1485" s="147"/>
      <c r="C1485" s="25"/>
      <c r="D1485" s="26"/>
      <c r="E1485" s="26"/>
    </row>
    <row r="1486" spans="1:5" x14ac:dyDescent="0.25">
      <c r="A1486" s="19"/>
      <c r="B1486" s="147"/>
      <c r="C1486" s="25"/>
      <c r="D1486" s="26"/>
      <c r="E1486" s="26"/>
    </row>
    <row r="1487" spans="1:5" x14ac:dyDescent="0.25">
      <c r="A1487" s="19"/>
      <c r="B1487" s="147"/>
      <c r="C1487" s="25"/>
      <c r="D1487" s="26"/>
      <c r="E1487" s="26"/>
    </row>
    <row r="1488" spans="1:5" x14ac:dyDescent="0.25">
      <c r="A1488" s="19"/>
      <c r="B1488" s="147"/>
      <c r="C1488" s="25"/>
      <c r="D1488" s="26"/>
      <c r="E1488" s="26"/>
    </row>
    <row r="1489" spans="1:5" x14ac:dyDescent="0.25">
      <c r="A1489" s="19"/>
      <c r="B1489" s="147"/>
      <c r="C1489" s="25"/>
      <c r="D1489" s="26"/>
      <c r="E1489" s="26"/>
    </row>
    <row r="1490" spans="1:5" x14ac:dyDescent="0.25">
      <c r="A1490" s="19"/>
      <c r="B1490" s="147"/>
      <c r="C1490" s="25"/>
      <c r="D1490" s="26"/>
      <c r="E1490" s="26"/>
    </row>
    <row r="1491" spans="1:5" x14ac:dyDescent="0.25">
      <c r="A1491" s="19"/>
      <c r="B1491" s="147"/>
      <c r="C1491" s="25"/>
      <c r="D1491" s="26"/>
      <c r="E1491" s="26"/>
    </row>
    <row r="1492" spans="1:5" x14ac:dyDescent="0.25">
      <c r="A1492" s="19"/>
      <c r="B1492" s="147"/>
      <c r="C1492" s="25"/>
      <c r="D1492" s="26"/>
      <c r="E1492" s="26"/>
    </row>
    <row r="1493" spans="1:5" x14ac:dyDescent="0.25">
      <c r="A1493" s="19"/>
      <c r="B1493" s="147"/>
      <c r="C1493" s="25"/>
      <c r="D1493" s="26"/>
      <c r="E1493" s="26"/>
    </row>
    <row r="1494" spans="1:5" x14ac:dyDescent="0.25">
      <c r="A1494" s="19"/>
      <c r="B1494" s="147"/>
      <c r="C1494" s="25"/>
      <c r="D1494" s="26"/>
      <c r="E1494" s="26"/>
    </row>
    <row r="1495" spans="1:5" x14ac:dyDescent="0.25">
      <c r="A1495" s="19"/>
      <c r="B1495" s="147"/>
      <c r="C1495" s="25"/>
      <c r="D1495" s="26"/>
      <c r="E1495" s="26"/>
    </row>
    <row r="1496" spans="1:5" x14ac:dyDescent="0.25">
      <c r="A1496" s="19"/>
      <c r="B1496" s="147"/>
      <c r="C1496" s="25"/>
      <c r="D1496" s="26"/>
      <c r="E1496" s="26"/>
    </row>
    <row r="1497" spans="1:5" x14ac:dyDescent="0.25">
      <c r="A1497" s="19"/>
      <c r="B1497" s="147"/>
      <c r="C1497" s="25"/>
      <c r="D1497" s="26"/>
      <c r="E1497" s="26"/>
    </row>
    <row r="1498" spans="1:5" x14ac:dyDescent="0.25">
      <c r="A1498" s="19"/>
      <c r="B1498" s="147"/>
      <c r="C1498" s="25"/>
      <c r="D1498" s="26"/>
      <c r="E1498" s="26"/>
    </row>
    <row r="1499" spans="1:5" x14ac:dyDescent="0.25">
      <c r="A1499" s="19"/>
      <c r="B1499" s="147"/>
      <c r="C1499" s="25"/>
      <c r="D1499" s="26"/>
      <c r="E1499" s="26"/>
    </row>
    <row r="1500" spans="1:5" x14ac:dyDescent="0.25">
      <c r="A1500" s="19"/>
      <c r="B1500" s="147"/>
      <c r="C1500" s="25"/>
      <c r="D1500" s="26"/>
      <c r="E1500" s="26"/>
    </row>
    <row r="1501" spans="1:5" x14ac:dyDescent="0.25">
      <c r="A1501" s="19"/>
      <c r="B1501" s="147"/>
      <c r="C1501" s="25"/>
      <c r="D1501" s="26"/>
      <c r="E1501" s="26"/>
    </row>
    <row r="1502" spans="1:5" x14ac:dyDescent="0.25">
      <c r="A1502" s="19"/>
      <c r="B1502" s="147"/>
      <c r="C1502" s="25"/>
      <c r="D1502" s="26"/>
      <c r="E1502" s="26"/>
    </row>
    <row r="1503" spans="1:5" x14ac:dyDescent="0.25">
      <c r="A1503" s="19"/>
      <c r="B1503" s="147"/>
      <c r="C1503" s="25"/>
      <c r="D1503" s="26"/>
      <c r="E1503" s="26"/>
    </row>
    <row r="1504" spans="1:5" x14ac:dyDescent="0.25">
      <c r="A1504" s="19"/>
      <c r="B1504" s="147"/>
      <c r="C1504" s="25"/>
      <c r="D1504" s="26"/>
      <c r="E1504" s="26"/>
    </row>
    <row r="1505" spans="1:5" x14ac:dyDescent="0.25">
      <c r="A1505" s="19"/>
      <c r="B1505" s="147"/>
      <c r="C1505" s="25"/>
      <c r="D1505" s="26"/>
      <c r="E1505" s="26"/>
    </row>
    <row r="1506" spans="1:5" x14ac:dyDescent="0.25">
      <c r="A1506" s="19"/>
      <c r="B1506" s="147"/>
      <c r="C1506" s="25"/>
      <c r="D1506" s="26"/>
      <c r="E1506" s="26"/>
    </row>
    <row r="1507" spans="1:5" x14ac:dyDescent="0.25">
      <c r="A1507" s="19"/>
      <c r="B1507" s="147"/>
      <c r="C1507" s="25"/>
      <c r="D1507" s="26"/>
      <c r="E1507" s="26"/>
    </row>
    <row r="1508" spans="1:5" x14ac:dyDescent="0.25">
      <c r="A1508" s="19"/>
      <c r="B1508" s="147"/>
      <c r="C1508" s="25"/>
      <c r="D1508" s="26"/>
      <c r="E1508" s="26"/>
    </row>
    <row r="1509" spans="1:5" x14ac:dyDescent="0.25">
      <c r="A1509" s="19"/>
      <c r="B1509" s="147"/>
      <c r="C1509" s="25"/>
      <c r="D1509" s="26"/>
      <c r="E1509" s="26"/>
    </row>
    <row r="1510" spans="1:5" x14ac:dyDescent="0.25">
      <c r="A1510" s="19"/>
      <c r="B1510" s="147"/>
      <c r="C1510" s="25"/>
      <c r="D1510" s="26"/>
      <c r="E1510" s="26"/>
    </row>
    <row r="1511" spans="1:5" x14ac:dyDescent="0.25">
      <c r="A1511" s="19"/>
      <c r="B1511" s="147"/>
      <c r="C1511" s="25"/>
      <c r="D1511" s="26"/>
      <c r="E1511" s="26"/>
    </row>
    <row r="1512" spans="1:5" x14ac:dyDescent="0.25">
      <c r="A1512" s="19"/>
      <c r="B1512" s="147"/>
      <c r="C1512" s="25"/>
      <c r="D1512" s="26"/>
      <c r="E1512" s="26"/>
    </row>
    <row r="1513" spans="1:5" x14ac:dyDescent="0.25">
      <c r="A1513" s="19"/>
      <c r="B1513" s="147"/>
      <c r="C1513" s="25"/>
      <c r="D1513" s="26"/>
      <c r="E1513" s="26"/>
    </row>
    <row r="1514" spans="1:5" x14ac:dyDescent="0.25">
      <c r="A1514" s="19"/>
      <c r="B1514" s="147"/>
      <c r="C1514" s="25"/>
      <c r="D1514" s="26"/>
      <c r="E1514" s="26"/>
    </row>
    <row r="1515" spans="1:5" x14ac:dyDescent="0.25">
      <c r="A1515" s="19"/>
      <c r="B1515" s="147"/>
      <c r="C1515" s="25"/>
      <c r="D1515" s="26"/>
      <c r="E1515" s="26"/>
    </row>
    <row r="1516" spans="1:5" x14ac:dyDescent="0.25">
      <c r="A1516" s="19"/>
      <c r="B1516" s="147"/>
      <c r="C1516" s="25"/>
      <c r="D1516" s="26"/>
      <c r="E1516" s="26"/>
    </row>
    <row r="1517" spans="1:5" x14ac:dyDescent="0.25">
      <c r="A1517" s="19"/>
      <c r="B1517" s="147"/>
      <c r="C1517" s="25"/>
      <c r="D1517" s="26"/>
      <c r="E1517" s="26"/>
    </row>
    <row r="1518" spans="1:5" x14ac:dyDescent="0.25">
      <c r="A1518" s="19"/>
      <c r="B1518" s="147"/>
      <c r="C1518" s="25"/>
      <c r="D1518" s="26"/>
      <c r="E1518" s="26"/>
    </row>
    <row r="1519" spans="1:5" x14ac:dyDescent="0.25">
      <c r="A1519" s="19"/>
      <c r="B1519" s="147"/>
      <c r="C1519" s="25"/>
      <c r="D1519" s="26"/>
      <c r="E1519" s="26"/>
    </row>
    <row r="1520" spans="1:5" x14ac:dyDescent="0.25">
      <c r="A1520" s="19"/>
      <c r="B1520" s="147"/>
      <c r="C1520" s="25"/>
      <c r="D1520" s="26"/>
      <c r="E1520" s="26"/>
    </row>
    <row r="1521" spans="1:5" x14ac:dyDescent="0.25">
      <c r="A1521" s="19"/>
      <c r="B1521" s="147"/>
      <c r="C1521" s="25"/>
      <c r="D1521" s="26"/>
      <c r="E1521" s="26"/>
    </row>
    <row r="1522" spans="1:5" x14ac:dyDescent="0.25">
      <c r="A1522" s="19"/>
      <c r="B1522" s="147"/>
      <c r="C1522" s="25"/>
      <c r="D1522" s="26"/>
      <c r="E1522" s="26"/>
    </row>
    <row r="1523" spans="1:5" x14ac:dyDescent="0.25">
      <c r="A1523" s="19"/>
      <c r="B1523" s="147"/>
      <c r="C1523" s="25"/>
      <c r="D1523" s="26"/>
      <c r="E1523" s="26"/>
    </row>
    <row r="1524" spans="1:5" x14ac:dyDescent="0.25">
      <c r="A1524" s="19"/>
      <c r="B1524" s="147"/>
      <c r="C1524" s="25"/>
      <c r="D1524" s="26"/>
      <c r="E1524" s="26"/>
    </row>
    <row r="1525" spans="1:5" x14ac:dyDescent="0.25">
      <c r="A1525" s="19"/>
      <c r="B1525" s="147"/>
      <c r="C1525" s="25"/>
      <c r="D1525" s="26"/>
      <c r="E1525" s="26"/>
    </row>
    <row r="1526" spans="1:5" x14ac:dyDescent="0.25">
      <c r="A1526" s="19"/>
      <c r="B1526" s="147"/>
      <c r="C1526" s="25"/>
      <c r="D1526" s="26"/>
      <c r="E1526" s="26"/>
    </row>
    <row r="1527" spans="1:5" x14ac:dyDescent="0.25">
      <c r="A1527" s="19"/>
      <c r="B1527" s="147"/>
      <c r="C1527" s="25"/>
      <c r="D1527" s="26"/>
      <c r="E1527" s="26"/>
    </row>
    <row r="1528" spans="1:5" x14ac:dyDescent="0.25">
      <c r="A1528" s="19"/>
      <c r="B1528" s="147"/>
      <c r="C1528" s="25"/>
      <c r="D1528" s="26"/>
      <c r="E1528" s="26"/>
    </row>
    <row r="1529" spans="1:5" x14ac:dyDescent="0.25">
      <c r="A1529" s="19"/>
      <c r="B1529" s="147"/>
      <c r="C1529" s="25"/>
      <c r="D1529" s="26"/>
      <c r="E1529" s="26"/>
    </row>
    <row r="1530" spans="1:5" x14ac:dyDescent="0.25">
      <c r="A1530" s="19"/>
      <c r="B1530" s="147"/>
      <c r="C1530" s="25"/>
      <c r="D1530" s="26"/>
      <c r="E1530" s="26"/>
    </row>
    <row r="1531" spans="1:5" x14ac:dyDescent="0.25">
      <c r="A1531" s="19"/>
      <c r="B1531" s="147"/>
      <c r="C1531" s="25"/>
      <c r="D1531" s="26"/>
      <c r="E1531" s="26"/>
    </row>
    <row r="1532" spans="1:5" x14ac:dyDescent="0.25">
      <c r="A1532" s="19"/>
      <c r="B1532" s="147"/>
      <c r="C1532" s="25"/>
      <c r="D1532" s="26"/>
      <c r="E1532" s="26"/>
    </row>
    <row r="1533" spans="1:5" x14ac:dyDescent="0.25">
      <c r="A1533" s="19"/>
      <c r="B1533" s="147"/>
      <c r="C1533" s="25"/>
      <c r="D1533" s="26"/>
      <c r="E1533" s="26"/>
    </row>
    <row r="1534" spans="1:5" x14ac:dyDescent="0.25">
      <c r="A1534" s="19"/>
      <c r="B1534" s="147"/>
      <c r="C1534" s="25"/>
      <c r="D1534" s="26"/>
      <c r="E1534" s="26"/>
    </row>
    <row r="1535" spans="1:5" x14ac:dyDescent="0.25">
      <c r="A1535" s="19"/>
      <c r="B1535" s="147"/>
      <c r="C1535" s="25"/>
      <c r="D1535" s="26"/>
      <c r="E1535" s="26"/>
    </row>
    <row r="1536" spans="1:5" x14ac:dyDescent="0.25">
      <c r="A1536" s="19"/>
      <c r="B1536" s="147"/>
      <c r="C1536" s="25"/>
      <c r="D1536" s="26"/>
      <c r="E1536" s="26"/>
    </row>
    <row r="1537" spans="1:5" x14ac:dyDescent="0.25">
      <c r="A1537" s="19"/>
      <c r="B1537" s="147"/>
      <c r="C1537" s="25"/>
      <c r="D1537" s="26"/>
      <c r="E1537" s="26"/>
    </row>
    <row r="1538" spans="1:5" x14ac:dyDescent="0.25">
      <c r="A1538" s="19"/>
      <c r="B1538" s="147"/>
      <c r="C1538" s="25"/>
      <c r="D1538" s="26"/>
      <c r="E1538" s="26"/>
    </row>
    <row r="1539" spans="1:5" x14ac:dyDescent="0.25">
      <c r="A1539" s="19"/>
      <c r="B1539" s="147"/>
      <c r="C1539" s="25"/>
      <c r="D1539" s="26"/>
      <c r="E1539" s="26"/>
    </row>
    <row r="1540" spans="1:5" x14ac:dyDescent="0.25">
      <c r="A1540" s="19"/>
      <c r="B1540" s="147"/>
      <c r="C1540" s="25"/>
      <c r="D1540" s="26"/>
      <c r="E1540" s="26"/>
    </row>
    <row r="1541" spans="1:5" x14ac:dyDescent="0.25">
      <c r="A1541" s="19"/>
      <c r="B1541" s="147"/>
      <c r="C1541" s="25"/>
      <c r="D1541" s="26"/>
      <c r="E1541" s="26"/>
    </row>
    <row r="1542" spans="1:5" x14ac:dyDescent="0.25">
      <c r="A1542" s="19"/>
      <c r="B1542" s="147"/>
      <c r="C1542" s="25"/>
      <c r="D1542" s="26"/>
      <c r="E1542" s="26"/>
    </row>
    <row r="1543" spans="1:5" x14ac:dyDescent="0.25">
      <c r="A1543" s="19"/>
      <c r="B1543" s="147"/>
      <c r="C1543" s="25"/>
      <c r="D1543" s="26"/>
      <c r="E1543" s="26"/>
    </row>
    <row r="1544" spans="1:5" x14ac:dyDescent="0.25">
      <c r="A1544" s="19"/>
      <c r="B1544" s="147"/>
      <c r="C1544" s="25"/>
      <c r="D1544" s="26"/>
      <c r="E1544" s="26"/>
    </row>
    <row r="1545" spans="1:5" x14ac:dyDescent="0.25">
      <c r="A1545" s="19"/>
      <c r="B1545" s="147"/>
      <c r="C1545" s="25"/>
      <c r="D1545" s="26"/>
      <c r="E1545" s="26"/>
    </row>
    <row r="1546" spans="1:5" x14ac:dyDescent="0.25">
      <c r="A1546" s="19"/>
      <c r="B1546" s="147"/>
      <c r="C1546" s="25"/>
      <c r="D1546" s="26"/>
      <c r="E1546" s="26"/>
    </row>
    <row r="1547" spans="1:5" x14ac:dyDescent="0.25">
      <c r="A1547" s="19"/>
      <c r="B1547" s="147"/>
      <c r="C1547" s="25"/>
      <c r="D1547" s="26"/>
      <c r="E1547" s="26"/>
    </row>
    <row r="1548" spans="1:5" x14ac:dyDescent="0.25">
      <c r="A1548" s="19"/>
      <c r="B1548" s="147"/>
      <c r="C1548" s="25"/>
      <c r="D1548" s="26"/>
      <c r="E1548" s="26"/>
    </row>
    <row r="1549" spans="1:5" x14ac:dyDescent="0.25">
      <c r="A1549" s="19"/>
      <c r="B1549" s="147"/>
      <c r="C1549" s="25"/>
      <c r="D1549" s="26"/>
      <c r="E1549" s="26"/>
    </row>
    <row r="1550" spans="1:5" x14ac:dyDescent="0.25">
      <c r="A1550" s="19"/>
      <c r="B1550" s="147"/>
      <c r="C1550" s="25"/>
      <c r="D1550" s="26"/>
      <c r="E1550" s="26"/>
    </row>
    <row r="1551" spans="1:5" x14ac:dyDescent="0.25">
      <c r="A1551" s="19"/>
      <c r="B1551" s="147"/>
      <c r="C1551" s="25"/>
      <c r="D1551" s="26"/>
      <c r="E1551" s="26"/>
    </row>
    <row r="1552" spans="1:5" x14ac:dyDescent="0.25">
      <c r="A1552" s="19"/>
      <c r="B1552" s="147"/>
      <c r="C1552" s="25"/>
      <c r="D1552" s="26"/>
      <c r="E1552" s="26"/>
    </row>
    <row r="1553" spans="1:5" x14ac:dyDescent="0.25">
      <c r="A1553" s="19"/>
      <c r="B1553" s="147"/>
      <c r="C1553" s="25"/>
      <c r="D1553" s="26"/>
      <c r="E1553" s="26"/>
    </row>
    <row r="1554" spans="1:5" x14ac:dyDescent="0.25">
      <c r="A1554" s="19"/>
      <c r="B1554" s="147"/>
      <c r="C1554" s="25"/>
      <c r="D1554" s="26"/>
      <c r="E1554" s="26"/>
    </row>
    <row r="1555" spans="1:5" x14ac:dyDescent="0.25">
      <c r="A1555" s="19"/>
      <c r="B1555" s="147"/>
      <c r="C1555" s="25"/>
      <c r="D1555" s="26"/>
      <c r="E1555" s="26"/>
    </row>
    <row r="1556" spans="1:5" x14ac:dyDescent="0.25">
      <c r="A1556" s="19"/>
      <c r="B1556" s="147"/>
      <c r="C1556" s="25"/>
      <c r="D1556" s="26"/>
      <c r="E1556" s="26"/>
    </row>
    <row r="1557" spans="1:5" x14ac:dyDescent="0.25">
      <c r="A1557" s="19"/>
      <c r="B1557" s="147"/>
      <c r="C1557" s="25"/>
      <c r="D1557" s="26"/>
      <c r="E1557" s="26"/>
    </row>
    <row r="1558" spans="1:5" x14ac:dyDescent="0.25">
      <c r="A1558" s="19"/>
      <c r="B1558" s="147"/>
      <c r="C1558" s="25"/>
      <c r="D1558" s="26"/>
      <c r="E1558" s="26"/>
    </row>
    <row r="1559" spans="1:5" x14ac:dyDescent="0.25">
      <c r="A1559" s="19"/>
      <c r="B1559" s="147"/>
      <c r="C1559" s="25"/>
      <c r="D1559" s="26"/>
      <c r="E1559" s="26"/>
    </row>
    <row r="1560" spans="1:5" x14ac:dyDescent="0.25">
      <c r="A1560" s="19"/>
      <c r="B1560" s="147"/>
      <c r="C1560" s="25"/>
      <c r="D1560" s="26"/>
      <c r="E1560" s="26"/>
    </row>
    <row r="1561" spans="1:5" x14ac:dyDescent="0.25">
      <c r="A1561" s="19"/>
      <c r="B1561" s="147"/>
      <c r="C1561" s="25"/>
      <c r="D1561" s="26"/>
      <c r="E1561" s="26"/>
    </row>
    <row r="1562" spans="1:5" x14ac:dyDescent="0.25">
      <c r="A1562" s="19"/>
      <c r="B1562" s="147"/>
      <c r="C1562" s="25"/>
      <c r="D1562" s="26"/>
      <c r="E1562" s="26"/>
    </row>
    <row r="1563" spans="1:5" x14ac:dyDescent="0.25">
      <c r="A1563" s="19"/>
      <c r="B1563" s="147"/>
      <c r="C1563" s="25"/>
      <c r="D1563" s="26"/>
      <c r="E1563" s="26"/>
    </row>
    <row r="1564" spans="1:5" x14ac:dyDescent="0.25">
      <c r="A1564" s="19"/>
      <c r="B1564" s="147"/>
      <c r="C1564" s="25"/>
      <c r="D1564" s="26"/>
      <c r="E1564" s="26"/>
    </row>
    <row r="1565" spans="1:5" x14ac:dyDescent="0.25">
      <c r="A1565" s="19"/>
      <c r="B1565" s="147"/>
      <c r="C1565" s="25"/>
      <c r="D1565" s="26"/>
      <c r="E1565" s="26"/>
    </row>
    <row r="1566" spans="1:5" x14ac:dyDescent="0.25">
      <c r="A1566" s="19"/>
      <c r="B1566" s="147"/>
      <c r="C1566" s="25"/>
      <c r="D1566" s="26"/>
      <c r="E1566" s="26"/>
    </row>
    <row r="1567" spans="1:5" x14ac:dyDescent="0.25">
      <c r="A1567" s="19"/>
      <c r="B1567" s="147"/>
      <c r="C1567" s="25"/>
      <c r="D1567" s="26"/>
      <c r="E1567" s="26"/>
    </row>
    <row r="1568" spans="1:5" x14ac:dyDescent="0.25">
      <c r="A1568" s="19"/>
      <c r="B1568" s="147"/>
      <c r="C1568" s="25"/>
      <c r="D1568" s="26"/>
      <c r="E1568" s="26"/>
    </row>
    <row r="1569" spans="1:5" x14ac:dyDescent="0.25">
      <c r="A1569" s="19"/>
      <c r="B1569" s="147"/>
      <c r="C1569" s="25"/>
      <c r="D1569" s="26"/>
      <c r="E1569" s="26"/>
    </row>
    <row r="1570" spans="1:5" x14ac:dyDescent="0.25">
      <c r="A1570" s="19"/>
      <c r="B1570" s="147"/>
      <c r="C1570" s="25"/>
      <c r="D1570" s="26"/>
      <c r="E1570" s="26"/>
    </row>
    <row r="1571" spans="1:5" x14ac:dyDescent="0.25">
      <c r="A1571" s="19"/>
      <c r="B1571" s="147"/>
      <c r="C1571" s="25"/>
      <c r="D1571" s="26"/>
      <c r="E1571" s="26"/>
    </row>
    <row r="1572" spans="1:5" x14ac:dyDescent="0.25">
      <c r="A1572" s="19"/>
      <c r="B1572" s="147"/>
      <c r="C1572" s="25"/>
      <c r="D1572" s="26"/>
      <c r="E1572" s="26"/>
    </row>
    <row r="1573" spans="1:5" x14ac:dyDescent="0.25">
      <c r="A1573" s="19"/>
      <c r="B1573" s="147"/>
      <c r="C1573" s="25"/>
      <c r="D1573" s="26"/>
      <c r="E1573" s="26"/>
    </row>
    <row r="1574" spans="1:5" x14ac:dyDescent="0.25">
      <c r="A1574" s="19"/>
      <c r="B1574" s="147"/>
      <c r="C1574" s="25"/>
      <c r="D1574" s="26"/>
      <c r="E1574" s="26"/>
    </row>
    <row r="1575" spans="1:5" x14ac:dyDescent="0.25">
      <c r="A1575" s="19"/>
      <c r="B1575" s="147"/>
      <c r="C1575" s="25"/>
      <c r="D1575" s="26"/>
      <c r="E1575" s="26"/>
    </row>
    <row r="1576" spans="1:5" x14ac:dyDescent="0.25">
      <c r="A1576" s="19"/>
      <c r="B1576" s="147"/>
      <c r="C1576" s="25"/>
      <c r="D1576" s="26"/>
      <c r="E1576" s="26"/>
    </row>
    <row r="1577" spans="1:5" x14ac:dyDescent="0.25">
      <c r="A1577" s="19"/>
      <c r="B1577" s="147"/>
      <c r="C1577" s="25"/>
      <c r="D1577" s="26"/>
      <c r="E1577" s="26"/>
    </row>
    <row r="1578" spans="1:5" x14ac:dyDescent="0.25">
      <c r="A1578" s="19"/>
      <c r="B1578" s="147"/>
      <c r="C1578" s="25"/>
      <c r="D1578" s="26"/>
      <c r="E1578" s="26"/>
    </row>
    <row r="1579" spans="1:5" x14ac:dyDescent="0.25">
      <c r="A1579" s="19"/>
      <c r="B1579" s="147"/>
      <c r="C1579" s="25"/>
      <c r="D1579" s="26"/>
      <c r="E1579" s="26"/>
    </row>
    <row r="1580" spans="1:5" x14ac:dyDescent="0.25">
      <c r="A1580" s="19"/>
      <c r="B1580" s="147"/>
      <c r="C1580" s="25"/>
      <c r="D1580" s="26"/>
      <c r="E1580" s="26"/>
    </row>
    <row r="1581" spans="1:5" x14ac:dyDescent="0.25">
      <c r="A1581" s="19"/>
      <c r="B1581" s="147"/>
      <c r="C1581" s="25"/>
      <c r="D1581" s="26"/>
      <c r="E1581" s="26"/>
    </row>
    <row r="1582" spans="1:5" x14ac:dyDescent="0.25">
      <c r="A1582" s="19"/>
      <c r="B1582" s="147"/>
      <c r="C1582" s="25"/>
      <c r="D1582" s="26"/>
      <c r="E1582" s="26"/>
    </row>
    <row r="1583" spans="1:5" x14ac:dyDescent="0.25">
      <c r="A1583" s="19"/>
      <c r="B1583" s="147"/>
      <c r="C1583" s="25"/>
      <c r="D1583" s="26"/>
      <c r="E1583" s="26"/>
    </row>
    <row r="1584" spans="1:5" x14ac:dyDescent="0.25">
      <c r="A1584" s="19"/>
      <c r="B1584" s="147"/>
      <c r="C1584" s="25"/>
      <c r="D1584" s="26"/>
      <c r="E1584" s="26"/>
    </row>
    <row r="1585" spans="1:5" x14ac:dyDescent="0.25">
      <c r="A1585" s="19"/>
      <c r="B1585" s="147"/>
      <c r="C1585" s="25"/>
      <c r="D1585" s="26"/>
      <c r="E1585" s="26"/>
    </row>
    <row r="1586" spans="1:5" x14ac:dyDescent="0.25">
      <c r="A1586" s="19"/>
      <c r="B1586" s="147"/>
      <c r="C1586" s="25"/>
      <c r="D1586" s="26"/>
      <c r="E1586" s="26"/>
    </row>
    <row r="1587" spans="1:5" x14ac:dyDescent="0.25">
      <c r="A1587" s="19"/>
      <c r="B1587" s="147"/>
      <c r="C1587" s="25"/>
      <c r="D1587" s="26"/>
      <c r="E1587" s="26"/>
    </row>
    <row r="1588" spans="1:5" x14ac:dyDescent="0.25">
      <c r="A1588" s="19"/>
      <c r="B1588" s="147"/>
      <c r="C1588" s="25"/>
      <c r="D1588" s="26"/>
      <c r="E1588" s="26"/>
    </row>
    <row r="1589" spans="1:5" x14ac:dyDescent="0.25">
      <c r="A1589" s="19"/>
      <c r="B1589" s="147"/>
      <c r="C1589" s="25"/>
      <c r="D1589" s="26"/>
      <c r="E1589" s="26"/>
    </row>
    <row r="1590" spans="1:5" x14ac:dyDescent="0.25">
      <c r="A1590" s="19"/>
      <c r="B1590" s="147"/>
      <c r="C1590" s="25"/>
      <c r="D1590" s="26"/>
      <c r="E1590" s="26"/>
    </row>
    <row r="1591" spans="1:5" x14ac:dyDescent="0.25">
      <c r="A1591" s="19"/>
      <c r="B1591" s="147"/>
      <c r="C1591" s="25"/>
      <c r="D1591" s="26"/>
      <c r="E1591" s="26"/>
    </row>
    <row r="1592" spans="1:5" x14ac:dyDescent="0.25">
      <c r="A1592" s="19"/>
      <c r="B1592" s="147"/>
      <c r="C1592" s="25"/>
      <c r="D1592" s="26"/>
      <c r="E1592" s="26"/>
    </row>
    <row r="1593" spans="1:5" x14ac:dyDescent="0.25">
      <c r="A1593" s="19"/>
      <c r="B1593" s="147"/>
      <c r="C1593" s="25"/>
      <c r="D1593" s="26"/>
      <c r="E1593" s="26"/>
    </row>
    <row r="1594" spans="1:5" x14ac:dyDescent="0.25">
      <c r="A1594" s="19"/>
      <c r="B1594" s="147"/>
      <c r="C1594" s="25"/>
      <c r="D1594" s="26"/>
      <c r="E1594" s="26"/>
    </row>
    <row r="1595" spans="1:5" x14ac:dyDescent="0.25">
      <c r="A1595" s="19"/>
      <c r="B1595" s="147"/>
      <c r="C1595" s="25"/>
      <c r="D1595" s="26"/>
      <c r="E1595" s="26"/>
    </row>
    <row r="1596" spans="1:5" x14ac:dyDescent="0.25">
      <c r="A1596" s="19"/>
      <c r="B1596" s="147"/>
      <c r="C1596" s="25"/>
      <c r="D1596" s="26"/>
      <c r="E1596" s="26"/>
    </row>
    <row r="1597" spans="1:5" x14ac:dyDescent="0.25">
      <c r="A1597" s="19"/>
      <c r="B1597" s="147"/>
      <c r="C1597" s="25"/>
      <c r="D1597" s="26"/>
      <c r="E1597" s="26"/>
    </row>
    <row r="1598" spans="1:5" x14ac:dyDescent="0.25">
      <c r="A1598" s="19"/>
      <c r="B1598" s="147"/>
      <c r="C1598" s="25"/>
      <c r="D1598" s="26"/>
      <c r="E1598" s="26"/>
    </row>
    <row r="1599" spans="1:5" x14ac:dyDescent="0.25">
      <c r="A1599" s="19"/>
      <c r="B1599" s="147"/>
      <c r="C1599" s="25"/>
      <c r="D1599" s="26"/>
      <c r="E1599" s="26"/>
    </row>
    <row r="1600" spans="1:5" x14ac:dyDescent="0.25">
      <c r="A1600" s="19"/>
      <c r="B1600" s="147"/>
      <c r="C1600" s="25"/>
      <c r="D1600" s="26"/>
      <c r="E1600" s="26"/>
    </row>
    <row r="1601" spans="1:5" x14ac:dyDescent="0.25">
      <c r="A1601" s="19"/>
      <c r="B1601" s="147"/>
      <c r="C1601" s="25"/>
      <c r="D1601" s="26"/>
      <c r="E1601" s="26"/>
    </row>
    <row r="1602" spans="1:5" x14ac:dyDescent="0.25">
      <c r="A1602" s="19"/>
      <c r="B1602" s="147"/>
      <c r="C1602" s="25"/>
      <c r="D1602" s="26"/>
      <c r="E1602" s="26"/>
    </row>
    <row r="1603" spans="1:5" x14ac:dyDescent="0.25">
      <c r="A1603" s="19"/>
      <c r="B1603" s="147"/>
      <c r="C1603" s="25"/>
      <c r="D1603" s="26"/>
      <c r="E1603" s="26"/>
    </row>
    <row r="1604" spans="1:5" x14ac:dyDescent="0.25">
      <c r="A1604" s="19"/>
      <c r="B1604" s="147"/>
      <c r="C1604" s="25"/>
      <c r="D1604" s="26"/>
      <c r="E1604" s="26"/>
    </row>
    <row r="1605" spans="1:5" x14ac:dyDescent="0.25">
      <c r="A1605" s="19"/>
      <c r="B1605" s="147"/>
      <c r="C1605" s="25"/>
      <c r="D1605" s="26"/>
      <c r="E1605" s="26"/>
    </row>
    <row r="1606" spans="1:5" x14ac:dyDescent="0.25">
      <c r="A1606" s="19"/>
      <c r="B1606" s="147"/>
      <c r="C1606" s="25"/>
      <c r="D1606" s="26"/>
      <c r="E1606" s="26"/>
    </row>
    <row r="1607" spans="1:5" x14ac:dyDescent="0.25">
      <c r="A1607" s="19"/>
      <c r="B1607" s="147"/>
      <c r="C1607" s="25"/>
      <c r="D1607" s="26"/>
      <c r="E1607" s="26"/>
    </row>
    <row r="1608" spans="1:5" x14ac:dyDescent="0.25">
      <c r="A1608" s="19"/>
      <c r="B1608" s="147"/>
      <c r="C1608" s="25"/>
      <c r="D1608" s="26"/>
      <c r="E1608" s="26"/>
    </row>
    <row r="1609" spans="1:5" x14ac:dyDescent="0.25">
      <c r="A1609" s="19"/>
      <c r="B1609" s="147"/>
      <c r="C1609" s="25"/>
      <c r="D1609" s="26"/>
      <c r="E1609" s="26"/>
    </row>
    <row r="1610" spans="1:5" x14ac:dyDescent="0.25">
      <c r="A1610" s="19"/>
      <c r="B1610" s="147"/>
      <c r="C1610" s="25"/>
      <c r="D1610" s="26"/>
      <c r="E1610" s="26"/>
    </row>
    <row r="1611" spans="1:5" x14ac:dyDescent="0.25">
      <c r="A1611" s="19"/>
      <c r="B1611" s="147"/>
      <c r="C1611" s="25"/>
      <c r="D1611" s="26"/>
      <c r="E1611" s="26"/>
    </row>
    <row r="1612" spans="1:5" x14ac:dyDescent="0.25">
      <c r="A1612" s="19"/>
      <c r="B1612" s="147"/>
      <c r="C1612" s="25"/>
      <c r="D1612" s="26"/>
      <c r="E1612" s="26"/>
    </row>
    <row r="1613" spans="1:5" x14ac:dyDescent="0.25">
      <c r="A1613" s="19"/>
      <c r="B1613" s="147"/>
      <c r="C1613" s="25"/>
      <c r="D1613" s="26"/>
      <c r="E1613" s="26"/>
    </row>
    <row r="1614" spans="1:5" x14ac:dyDescent="0.25">
      <c r="A1614" s="19"/>
      <c r="B1614" s="147"/>
      <c r="C1614" s="25"/>
      <c r="D1614" s="26"/>
      <c r="E1614" s="26"/>
    </row>
    <row r="1615" spans="1:5" x14ac:dyDescent="0.25">
      <c r="A1615" s="19"/>
      <c r="B1615" s="147"/>
      <c r="C1615" s="25"/>
      <c r="D1615" s="26"/>
      <c r="E1615" s="26"/>
    </row>
    <row r="1616" spans="1:5" x14ac:dyDescent="0.25">
      <c r="A1616" s="19"/>
      <c r="B1616" s="147"/>
      <c r="C1616" s="25"/>
      <c r="D1616" s="26"/>
      <c r="E1616" s="26"/>
    </row>
    <row r="1617" spans="1:5" x14ac:dyDescent="0.25">
      <c r="A1617" s="19"/>
      <c r="B1617" s="147"/>
      <c r="C1617" s="25"/>
      <c r="D1617" s="26"/>
      <c r="E1617" s="26"/>
    </row>
    <row r="1618" spans="1:5" x14ac:dyDescent="0.25">
      <c r="A1618" s="19"/>
      <c r="B1618" s="147"/>
      <c r="C1618" s="25"/>
      <c r="D1618" s="26"/>
      <c r="E1618" s="26"/>
    </row>
    <row r="1619" spans="1:5" x14ac:dyDescent="0.25">
      <c r="A1619" s="19"/>
      <c r="B1619" s="147"/>
      <c r="C1619" s="25"/>
      <c r="D1619" s="26"/>
      <c r="E1619" s="26"/>
    </row>
    <row r="1620" spans="1:5" x14ac:dyDescent="0.25">
      <c r="A1620" s="19"/>
      <c r="B1620" s="147"/>
      <c r="C1620" s="25"/>
      <c r="D1620" s="26"/>
      <c r="E1620" s="26"/>
    </row>
    <row r="1621" spans="1:5" x14ac:dyDescent="0.25">
      <c r="A1621" s="19"/>
      <c r="B1621" s="147"/>
      <c r="C1621" s="25"/>
      <c r="D1621" s="26"/>
      <c r="E1621" s="26"/>
    </row>
    <row r="1622" spans="1:5" x14ac:dyDescent="0.25">
      <c r="A1622" s="19"/>
      <c r="B1622" s="147"/>
      <c r="C1622" s="25"/>
      <c r="D1622" s="26"/>
      <c r="E1622" s="26"/>
    </row>
    <row r="1623" spans="1:5" x14ac:dyDescent="0.25">
      <c r="A1623" s="19"/>
      <c r="B1623" s="147"/>
      <c r="C1623" s="25"/>
      <c r="D1623" s="26"/>
      <c r="E1623" s="26"/>
    </row>
    <row r="1624" spans="1:5" x14ac:dyDescent="0.25">
      <c r="A1624" s="19"/>
      <c r="B1624" s="147"/>
      <c r="C1624" s="25"/>
      <c r="D1624" s="26"/>
      <c r="E1624" s="26"/>
    </row>
    <row r="1625" spans="1:5" x14ac:dyDescent="0.25">
      <c r="A1625" s="19"/>
      <c r="B1625" s="147"/>
      <c r="C1625" s="25"/>
      <c r="D1625" s="26"/>
      <c r="E1625" s="26"/>
    </row>
    <row r="1626" spans="1:5" x14ac:dyDescent="0.25">
      <c r="A1626" s="19"/>
      <c r="B1626" s="147"/>
      <c r="C1626" s="25"/>
      <c r="D1626" s="26"/>
      <c r="E1626" s="26"/>
    </row>
    <row r="1627" spans="1:5" x14ac:dyDescent="0.25">
      <c r="A1627" s="19"/>
      <c r="B1627" s="147"/>
      <c r="C1627" s="25"/>
      <c r="D1627" s="26"/>
      <c r="E1627" s="26"/>
    </row>
    <row r="1628" spans="1:5" x14ac:dyDescent="0.25">
      <c r="A1628" s="19"/>
      <c r="B1628" s="147"/>
      <c r="C1628" s="25"/>
      <c r="D1628" s="26"/>
      <c r="E1628" s="26"/>
    </row>
    <row r="1629" spans="1:5" x14ac:dyDescent="0.25">
      <c r="A1629" s="19"/>
      <c r="B1629" s="147"/>
      <c r="C1629" s="25"/>
      <c r="D1629" s="26"/>
      <c r="E1629" s="26"/>
    </row>
    <row r="1630" spans="1:5" x14ac:dyDescent="0.25">
      <c r="A1630" s="19"/>
      <c r="B1630" s="147"/>
      <c r="C1630" s="25"/>
      <c r="D1630" s="26"/>
      <c r="E1630" s="26"/>
    </row>
    <row r="1631" spans="1:5" x14ac:dyDescent="0.25">
      <c r="A1631" s="19"/>
      <c r="B1631" s="147"/>
      <c r="C1631" s="25"/>
      <c r="D1631" s="26"/>
      <c r="E1631" s="26"/>
    </row>
    <row r="1632" spans="1:5" x14ac:dyDescent="0.25">
      <c r="A1632" s="19"/>
      <c r="B1632" s="147"/>
      <c r="C1632" s="25"/>
      <c r="D1632" s="26"/>
      <c r="E1632" s="26"/>
    </row>
    <row r="1633" spans="1:5" x14ac:dyDescent="0.25">
      <c r="A1633" s="19"/>
      <c r="B1633" s="147"/>
      <c r="C1633" s="25"/>
      <c r="D1633" s="26"/>
      <c r="E1633" s="26"/>
    </row>
    <row r="1634" spans="1:5" x14ac:dyDescent="0.25">
      <c r="A1634" s="19"/>
      <c r="B1634" s="147"/>
      <c r="C1634" s="25"/>
      <c r="D1634" s="26"/>
      <c r="E1634" s="26"/>
    </row>
    <row r="1635" spans="1:5" x14ac:dyDescent="0.25">
      <c r="A1635" s="19"/>
      <c r="B1635" s="147"/>
      <c r="C1635" s="25"/>
      <c r="D1635" s="26"/>
      <c r="E1635" s="26"/>
    </row>
    <row r="1636" spans="1:5" x14ac:dyDescent="0.25">
      <c r="A1636" s="19"/>
      <c r="B1636" s="147"/>
      <c r="C1636" s="25"/>
      <c r="D1636" s="26"/>
      <c r="E1636" s="26"/>
    </row>
    <row r="1637" spans="1:5" x14ac:dyDescent="0.25">
      <c r="A1637" s="19"/>
      <c r="B1637" s="147"/>
      <c r="C1637" s="25"/>
      <c r="D1637" s="26"/>
      <c r="E1637" s="26"/>
    </row>
    <row r="1638" spans="1:5" x14ac:dyDescent="0.25">
      <c r="A1638" s="19"/>
      <c r="B1638" s="147"/>
      <c r="C1638" s="25"/>
      <c r="D1638" s="26"/>
      <c r="E1638" s="26"/>
    </row>
    <row r="1639" spans="1:5" x14ac:dyDescent="0.25">
      <c r="A1639" s="19"/>
      <c r="B1639" s="147"/>
      <c r="C1639" s="25"/>
      <c r="D1639" s="26"/>
      <c r="E1639" s="26"/>
    </row>
    <row r="1640" spans="1:5" x14ac:dyDescent="0.25">
      <c r="A1640" s="19"/>
      <c r="B1640" s="147"/>
      <c r="C1640" s="25"/>
      <c r="D1640" s="26"/>
      <c r="E1640" s="26"/>
    </row>
    <row r="1641" spans="1:5" x14ac:dyDescent="0.25">
      <c r="A1641" s="19"/>
      <c r="B1641" s="147"/>
      <c r="C1641" s="25"/>
      <c r="D1641" s="26"/>
      <c r="E1641" s="26"/>
    </row>
    <row r="1642" spans="1:5" x14ac:dyDescent="0.25">
      <c r="A1642" s="19"/>
      <c r="B1642" s="147"/>
      <c r="C1642" s="25"/>
      <c r="D1642" s="26"/>
      <c r="E1642" s="26"/>
    </row>
    <row r="1643" spans="1:5" x14ac:dyDescent="0.25">
      <c r="A1643" s="19"/>
      <c r="B1643" s="147"/>
      <c r="C1643" s="25"/>
      <c r="D1643" s="26"/>
      <c r="E1643" s="26"/>
    </row>
    <row r="1644" spans="1:5" x14ac:dyDescent="0.25">
      <c r="A1644" s="19"/>
      <c r="B1644" s="147"/>
      <c r="C1644" s="25"/>
      <c r="D1644" s="26"/>
      <c r="E1644" s="26"/>
    </row>
    <row r="1645" spans="1:5" x14ac:dyDescent="0.25">
      <c r="A1645" s="19"/>
      <c r="B1645" s="147"/>
      <c r="C1645" s="25"/>
      <c r="D1645" s="26"/>
      <c r="E1645" s="26"/>
    </row>
    <row r="1646" spans="1:5" x14ac:dyDescent="0.25">
      <c r="A1646" s="19"/>
      <c r="B1646" s="147"/>
      <c r="C1646" s="25"/>
      <c r="D1646" s="26"/>
      <c r="E1646" s="26"/>
    </row>
    <row r="1647" spans="1:5" x14ac:dyDescent="0.25">
      <c r="A1647" s="19"/>
      <c r="B1647" s="147"/>
      <c r="C1647" s="25"/>
      <c r="D1647" s="26"/>
      <c r="E1647" s="26"/>
    </row>
    <row r="1648" spans="1:5" x14ac:dyDescent="0.25">
      <c r="A1648" s="19"/>
      <c r="B1648" s="147"/>
      <c r="C1648" s="25"/>
      <c r="D1648" s="26"/>
      <c r="E1648" s="26"/>
    </row>
    <row r="1649" spans="1:5" x14ac:dyDescent="0.25">
      <c r="A1649" s="19"/>
      <c r="B1649" s="147"/>
      <c r="C1649" s="25"/>
      <c r="D1649" s="26"/>
      <c r="E1649" s="26"/>
    </row>
    <row r="1650" spans="1:5" x14ac:dyDescent="0.25">
      <c r="A1650" s="19"/>
      <c r="B1650" s="147"/>
      <c r="C1650" s="25"/>
      <c r="D1650" s="26"/>
      <c r="E1650" s="26"/>
    </row>
    <row r="1651" spans="1:5" x14ac:dyDescent="0.25">
      <c r="A1651" s="19"/>
      <c r="B1651" s="147"/>
      <c r="C1651" s="25"/>
      <c r="D1651" s="26"/>
      <c r="E1651" s="26"/>
    </row>
    <row r="1652" spans="1:5" x14ac:dyDescent="0.25">
      <c r="A1652" s="19"/>
      <c r="B1652" s="147"/>
      <c r="C1652" s="25"/>
      <c r="D1652" s="26"/>
      <c r="E1652" s="26"/>
    </row>
    <row r="1653" spans="1:5" x14ac:dyDescent="0.25">
      <c r="A1653" s="19"/>
      <c r="B1653" s="147"/>
      <c r="C1653" s="25"/>
      <c r="D1653" s="26"/>
      <c r="E1653" s="26"/>
    </row>
    <row r="1654" spans="1:5" x14ac:dyDescent="0.25">
      <c r="A1654" s="19"/>
      <c r="B1654" s="147"/>
      <c r="C1654" s="25"/>
      <c r="D1654" s="26"/>
      <c r="E1654" s="26"/>
    </row>
    <row r="1655" spans="1:5" x14ac:dyDescent="0.25">
      <c r="A1655" s="19"/>
      <c r="B1655" s="147"/>
      <c r="C1655" s="25"/>
      <c r="D1655" s="26"/>
      <c r="E1655" s="26"/>
    </row>
    <row r="1656" spans="1:5" x14ac:dyDescent="0.25">
      <c r="A1656" s="19"/>
      <c r="B1656" s="147"/>
      <c r="C1656" s="25"/>
      <c r="D1656" s="26"/>
      <c r="E1656" s="26"/>
    </row>
    <row r="1657" spans="1:5" x14ac:dyDescent="0.25">
      <c r="A1657" s="19"/>
      <c r="B1657" s="147"/>
      <c r="C1657" s="25"/>
      <c r="D1657" s="26"/>
      <c r="E1657" s="26"/>
    </row>
    <row r="1658" spans="1:5" x14ac:dyDescent="0.25">
      <c r="A1658" s="19"/>
      <c r="B1658" s="147"/>
      <c r="C1658" s="25"/>
      <c r="D1658" s="26"/>
      <c r="E1658" s="26"/>
    </row>
    <row r="1659" spans="1:5" x14ac:dyDescent="0.25">
      <c r="A1659" s="19"/>
      <c r="B1659" s="147"/>
      <c r="C1659" s="25"/>
      <c r="D1659" s="26"/>
      <c r="E1659" s="26"/>
    </row>
    <row r="1660" spans="1:5" x14ac:dyDescent="0.25">
      <c r="A1660" s="19"/>
      <c r="B1660" s="147"/>
      <c r="C1660" s="25"/>
      <c r="D1660" s="26"/>
      <c r="E1660" s="26"/>
    </row>
    <row r="1661" spans="1:5" x14ac:dyDescent="0.25">
      <c r="A1661" s="19"/>
      <c r="B1661" s="147"/>
      <c r="C1661" s="25"/>
      <c r="D1661" s="26"/>
      <c r="E1661" s="26"/>
    </row>
    <row r="1662" spans="1:5" x14ac:dyDescent="0.25">
      <c r="A1662" s="19"/>
      <c r="B1662" s="147"/>
      <c r="C1662" s="25"/>
      <c r="D1662" s="26"/>
      <c r="E1662" s="26"/>
    </row>
    <row r="1663" spans="1:5" x14ac:dyDescent="0.25">
      <c r="A1663" s="19"/>
      <c r="B1663" s="147"/>
      <c r="C1663" s="25"/>
      <c r="D1663" s="26"/>
      <c r="E1663" s="26"/>
    </row>
    <row r="1664" spans="1:5" x14ac:dyDescent="0.25">
      <c r="A1664" s="19"/>
      <c r="B1664" s="147"/>
      <c r="C1664" s="25"/>
      <c r="D1664" s="26"/>
      <c r="E1664" s="26"/>
    </row>
    <row r="1665" spans="1:5" x14ac:dyDescent="0.25">
      <c r="A1665" s="19"/>
      <c r="B1665" s="147"/>
      <c r="C1665" s="25"/>
      <c r="D1665" s="26"/>
      <c r="E1665" s="26"/>
    </row>
    <row r="1666" spans="1:5" x14ac:dyDescent="0.25">
      <c r="A1666" s="19"/>
      <c r="B1666" s="147"/>
      <c r="C1666" s="25"/>
      <c r="D1666" s="26"/>
      <c r="E1666" s="26"/>
    </row>
    <row r="1667" spans="1:5" x14ac:dyDescent="0.25">
      <c r="A1667" s="19"/>
      <c r="B1667" s="147"/>
      <c r="C1667" s="25"/>
      <c r="D1667" s="26"/>
      <c r="E1667" s="26"/>
    </row>
    <row r="1668" spans="1:5" x14ac:dyDescent="0.25">
      <c r="A1668" s="19"/>
      <c r="B1668" s="147"/>
      <c r="C1668" s="25"/>
      <c r="D1668" s="26"/>
      <c r="E1668" s="26"/>
    </row>
    <row r="1669" spans="1:5" x14ac:dyDescent="0.25">
      <c r="A1669" s="19"/>
      <c r="B1669" s="147"/>
      <c r="C1669" s="25"/>
      <c r="D1669" s="26"/>
      <c r="E1669" s="26"/>
    </row>
    <row r="1670" spans="1:5" x14ac:dyDescent="0.25">
      <c r="A1670" s="19"/>
      <c r="B1670" s="147"/>
      <c r="C1670" s="25"/>
      <c r="D1670" s="26"/>
      <c r="E1670" s="26"/>
    </row>
    <row r="1671" spans="1:5" x14ac:dyDescent="0.25">
      <c r="A1671" s="19"/>
      <c r="B1671" s="147"/>
      <c r="C1671" s="25"/>
      <c r="D1671" s="26"/>
      <c r="E1671" s="26"/>
    </row>
    <row r="1672" spans="1:5" x14ac:dyDescent="0.25">
      <c r="A1672" s="19"/>
      <c r="B1672" s="147"/>
      <c r="C1672" s="25"/>
      <c r="D1672" s="26"/>
      <c r="E1672" s="26"/>
    </row>
    <row r="1673" spans="1:5" x14ac:dyDescent="0.25">
      <c r="A1673" s="19"/>
      <c r="B1673" s="147"/>
      <c r="C1673" s="25"/>
      <c r="D1673" s="26"/>
      <c r="E1673" s="26"/>
    </row>
    <row r="1674" spans="1:5" x14ac:dyDescent="0.25">
      <c r="A1674" s="19"/>
      <c r="B1674" s="147"/>
      <c r="C1674" s="25"/>
      <c r="D1674" s="26"/>
      <c r="E1674" s="26"/>
    </row>
    <row r="1675" spans="1:5" x14ac:dyDescent="0.25">
      <c r="A1675" s="19"/>
      <c r="B1675" s="147"/>
      <c r="C1675" s="25"/>
      <c r="D1675" s="26"/>
      <c r="E1675" s="26"/>
    </row>
    <row r="1676" spans="1:5" x14ac:dyDescent="0.25">
      <c r="A1676" s="19"/>
      <c r="B1676" s="147"/>
      <c r="C1676" s="25"/>
      <c r="D1676" s="26"/>
      <c r="E1676" s="26"/>
    </row>
    <row r="1677" spans="1:5" x14ac:dyDescent="0.25">
      <c r="A1677" s="19"/>
      <c r="B1677" s="147"/>
      <c r="C1677" s="25"/>
      <c r="D1677" s="26"/>
      <c r="E1677" s="26"/>
    </row>
    <row r="1678" spans="1:5" x14ac:dyDescent="0.25">
      <c r="A1678" s="19"/>
      <c r="B1678" s="147"/>
      <c r="C1678" s="25"/>
      <c r="D1678" s="26"/>
      <c r="E1678" s="26"/>
    </row>
    <row r="1679" spans="1:5" x14ac:dyDescent="0.25">
      <c r="A1679" s="19"/>
      <c r="B1679" s="147"/>
      <c r="C1679" s="25"/>
      <c r="D1679" s="26"/>
      <c r="E1679" s="26"/>
    </row>
    <row r="1680" spans="1:5" x14ac:dyDescent="0.25">
      <c r="A1680" s="19"/>
      <c r="B1680" s="147"/>
      <c r="C1680" s="25"/>
      <c r="D1680" s="26"/>
      <c r="E1680" s="26"/>
    </row>
    <row r="1681" spans="1:5" x14ac:dyDescent="0.25">
      <c r="A1681" s="19"/>
      <c r="B1681" s="147"/>
      <c r="C1681" s="25"/>
      <c r="D1681" s="26"/>
      <c r="E1681" s="26"/>
    </row>
    <row r="1682" spans="1:5" x14ac:dyDescent="0.25">
      <c r="A1682" s="19"/>
      <c r="B1682" s="147"/>
      <c r="C1682" s="25"/>
      <c r="D1682" s="26"/>
      <c r="E1682" s="26"/>
    </row>
    <row r="1683" spans="1:5" x14ac:dyDescent="0.25">
      <c r="A1683" s="19"/>
      <c r="B1683" s="147"/>
      <c r="C1683" s="25"/>
      <c r="D1683" s="26"/>
      <c r="E1683" s="26"/>
    </row>
    <row r="1684" spans="1:5" x14ac:dyDescent="0.25">
      <c r="A1684" s="19"/>
      <c r="B1684" s="147"/>
      <c r="C1684" s="25"/>
      <c r="D1684" s="26"/>
      <c r="E1684" s="26"/>
    </row>
    <row r="1685" spans="1:5" x14ac:dyDescent="0.25">
      <c r="A1685" s="19"/>
      <c r="B1685" s="147"/>
      <c r="C1685" s="25"/>
      <c r="D1685" s="26"/>
      <c r="E1685" s="26"/>
    </row>
    <row r="1686" spans="1:5" x14ac:dyDescent="0.25">
      <c r="A1686" s="19"/>
      <c r="B1686" s="147"/>
      <c r="C1686" s="25"/>
      <c r="D1686" s="26"/>
      <c r="E1686" s="26"/>
    </row>
    <row r="1687" spans="1:5" x14ac:dyDescent="0.25">
      <c r="A1687" s="19"/>
      <c r="B1687" s="147"/>
      <c r="C1687" s="25"/>
      <c r="D1687" s="26"/>
      <c r="E1687" s="26"/>
    </row>
    <row r="1688" spans="1:5" x14ac:dyDescent="0.25">
      <c r="A1688" s="19"/>
      <c r="B1688" s="147"/>
      <c r="C1688" s="25"/>
      <c r="D1688" s="26"/>
      <c r="E1688" s="26"/>
    </row>
    <row r="1689" spans="1:5" x14ac:dyDescent="0.25">
      <c r="A1689" s="19"/>
      <c r="B1689" s="147"/>
      <c r="C1689" s="25"/>
      <c r="D1689" s="26"/>
      <c r="E1689" s="26"/>
    </row>
    <row r="1690" spans="1:5" x14ac:dyDescent="0.25">
      <c r="A1690" s="19"/>
      <c r="B1690" s="147"/>
      <c r="C1690" s="25"/>
      <c r="D1690" s="26"/>
      <c r="E1690" s="26"/>
    </row>
    <row r="1691" spans="1:5" x14ac:dyDescent="0.25">
      <c r="A1691" s="19"/>
      <c r="B1691" s="147"/>
      <c r="C1691" s="25"/>
      <c r="D1691" s="26"/>
      <c r="E1691" s="26"/>
    </row>
    <row r="1692" spans="1:5" x14ac:dyDescent="0.25">
      <c r="A1692" s="19"/>
      <c r="B1692" s="147"/>
      <c r="C1692" s="25"/>
      <c r="D1692" s="26"/>
      <c r="E1692" s="26"/>
    </row>
    <row r="1693" spans="1:5" x14ac:dyDescent="0.25">
      <c r="A1693" s="19"/>
      <c r="B1693" s="147"/>
      <c r="C1693" s="25"/>
      <c r="D1693" s="26"/>
      <c r="E1693" s="26"/>
    </row>
    <row r="1694" spans="1:5" x14ac:dyDescent="0.25">
      <c r="A1694" s="19"/>
      <c r="B1694" s="147"/>
      <c r="C1694" s="25"/>
      <c r="D1694" s="26"/>
      <c r="E1694" s="26"/>
    </row>
    <row r="1695" spans="1:5" x14ac:dyDescent="0.25">
      <c r="A1695" s="19"/>
      <c r="B1695" s="147"/>
      <c r="C1695" s="25"/>
      <c r="D1695" s="26"/>
      <c r="E1695" s="26"/>
    </row>
    <row r="1696" spans="1:5" x14ac:dyDescent="0.25">
      <c r="A1696" s="19"/>
      <c r="B1696" s="147"/>
      <c r="C1696" s="25"/>
      <c r="D1696" s="26"/>
      <c r="E1696" s="26"/>
    </row>
    <row r="1697" spans="1:5" x14ac:dyDescent="0.25">
      <c r="A1697" s="19"/>
      <c r="B1697" s="147"/>
      <c r="C1697" s="25"/>
      <c r="D1697" s="26"/>
      <c r="E1697" s="26"/>
    </row>
    <row r="1698" spans="1:5" x14ac:dyDescent="0.25">
      <c r="A1698" s="19"/>
      <c r="B1698" s="147"/>
      <c r="C1698" s="25"/>
      <c r="D1698" s="26"/>
      <c r="E1698" s="26"/>
    </row>
    <row r="1699" spans="1:5" x14ac:dyDescent="0.25">
      <c r="A1699" s="19"/>
      <c r="B1699" s="147"/>
      <c r="C1699" s="25"/>
      <c r="D1699" s="26"/>
      <c r="E1699" s="26"/>
    </row>
    <row r="1700" spans="1:5" x14ac:dyDescent="0.25">
      <c r="A1700" s="19"/>
      <c r="B1700" s="147"/>
      <c r="C1700" s="25"/>
      <c r="D1700" s="26"/>
      <c r="E1700" s="26"/>
    </row>
    <row r="1701" spans="1:5" x14ac:dyDescent="0.25">
      <c r="A1701" s="19"/>
      <c r="B1701" s="147"/>
      <c r="C1701" s="25"/>
      <c r="D1701" s="26"/>
      <c r="E1701" s="26"/>
    </row>
    <row r="1702" spans="1:5" x14ac:dyDescent="0.25">
      <c r="A1702" s="19"/>
      <c r="B1702" s="147"/>
      <c r="C1702" s="25"/>
      <c r="D1702" s="26"/>
      <c r="E1702" s="26"/>
    </row>
    <row r="1703" spans="1:5" x14ac:dyDescent="0.25">
      <c r="A1703" s="19"/>
      <c r="B1703" s="147"/>
      <c r="C1703" s="25"/>
      <c r="D1703" s="26"/>
      <c r="E1703" s="26"/>
    </row>
    <row r="1704" spans="1:5" x14ac:dyDescent="0.25">
      <c r="A1704" s="19"/>
      <c r="B1704" s="147"/>
      <c r="C1704" s="25"/>
      <c r="D1704" s="26"/>
      <c r="E1704" s="26"/>
    </row>
    <row r="1705" spans="1:5" x14ac:dyDescent="0.25">
      <c r="A1705" s="19"/>
      <c r="B1705" s="147"/>
      <c r="C1705" s="25"/>
      <c r="D1705" s="26"/>
      <c r="E1705" s="26"/>
    </row>
    <row r="1706" spans="1:5" x14ac:dyDescent="0.25">
      <c r="A1706" s="19"/>
      <c r="B1706" s="147"/>
      <c r="C1706" s="25"/>
      <c r="D1706" s="26"/>
      <c r="E1706" s="26"/>
    </row>
    <row r="1707" spans="1:5" x14ac:dyDescent="0.25">
      <c r="A1707" s="19"/>
      <c r="B1707" s="147"/>
      <c r="C1707" s="25"/>
      <c r="D1707" s="26"/>
      <c r="E1707" s="26"/>
    </row>
    <row r="1708" spans="1:5" x14ac:dyDescent="0.25">
      <c r="A1708" s="19"/>
      <c r="B1708" s="147"/>
      <c r="C1708" s="25"/>
      <c r="D1708" s="26"/>
      <c r="E1708" s="26"/>
    </row>
    <row r="1709" spans="1:5" x14ac:dyDescent="0.25">
      <c r="A1709" s="19"/>
      <c r="B1709" s="147"/>
      <c r="C1709" s="25"/>
      <c r="D1709" s="26"/>
      <c r="E1709" s="26"/>
    </row>
    <row r="1710" spans="1:5" x14ac:dyDescent="0.25">
      <c r="A1710" s="19"/>
      <c r="B1710" s="147"/>
      <c r="C1710" s="25"/>
      <c r="D1710" s="26"/>
      <c r="E1710" s="26"/>
    </row>
    <row r="1711" spans="1:5" x14ac:dyDescent="0.25">
      <c r="A1711" s="19"/>
      <c r="B1711" s="147"/>
      <c r="C1711" s="25"/>
      <c r="D1711" s="26"/>
      <c r="E1711" s="26"/>
    </row>
    <row r="1712" spans="1:5" x14ac:dyDescent="0.25">
      <c r="A1712" s="19"/>
      <c r="B1712" s="147"/>
      <c r="C1712" s="25"/>
      <c r="D1712" s="26"/>
      <c r="E1712" s="26"/>
    </row>
    <row r="1713" spans="1:5" x14ac:dyDescent="0.25">
      <c r="A1713" s="19"/>
      <c r="B1713" s="147"/>
      <c r="C1713" s="25"/>
      <c r="D1713" s="26"/>
      <c r="E1713" s="26"/>
    </row>
    <row r="1714" spans="1:5" x14ac:dyDescent="0.25">
      <c r="A1714" s="19"/>
      <c r="B1714" s="147"/>
      <c r="C1714" s="25"/>
      <c r="D1714" s="26"/>
      <c r="E1714" s="26"/>
    </row>
    <row r="1715" spans="1:5" x14ac:dyDescent="0.25">
      <c r="A1715" s="19"/>
      <c r="B1715" s="147"/>
      <c r="C1715" s="25"/>
      <c r="D1715" s="26"/>
      <c r="E1715" s="26"/>
    </row>
    <row r="1716" spans="1:5" x14ac:dyDescent="0.25">
      <c r="A1716" s="19"/>
      <c r="B1716" s="147"/>
      <c r="C1716" s="25"/>
      <c r="D1716" s="26"/>
      <c r="E1716" s="26"/>
    </row>
    <row r="1717" spans="1:5" x14ac:dyDescent="0.25">
      <c r="A1717" s="19"/>
      <c r="B1717" s="147"/>
      <c r="C1717" s="25"/>
      <c r="D1717" s="26"/>
      <c r="E1717" s="26"/>
    </row>
    <row r="1718" spans="1:5" x14ac:dyDescent="0.25">
      <c r="A1718" s="19"/>
      <c r="B1718" s="147"/>
      <c r="C1718" s="25"/>
      <c r="D1718" s="26"/>
      <c r="E1718" s="26"/>
    </row>
    <row r="1719" spans="1:5" x14ac:dyDescent="0.25">
      <c r="A1719" s="19"/>
      <c r="B1719" s="147"/>
      <c r="C1719" s="25"/>
      <c r="D1719" s="26"/>
      <c r="E1719" s="26"/>
    </row>
    <row r="1720" spans="1:5" x14ac:dyDescent="0.25">
      <c r="A1720" s="19"/>
      <c r="B1720" s="147"/>
      <c r="C1720" s="25"/>
      <c r="D1720" s="26"/>
      <c r="E1720" s="26"/>
    </row>
    <row r="1721" spans="1:5" x14ac:dyDescent="0.25">
      <c r="A1721" s="19"/>
      <c r="B1721" s="147"/>
      <c r="C1721" s="25"/>
      <c r="D1721" s="26"/>
      <c r="E1721" s="26"/>
    </row>
    <row r="1722" spans="1:5" x14ac:dyDescent="0.25">
      <c r="A1722" s="19"/>
      <c r="B1722" s="147"/>
      <c r="C1722" s="25"/>
      <c r="D1722" s="26"/>
      <c r="E1722" s="26"/>
    </row>
    <row r="1723" spans="1:5" x14ac:dyDescent="0.25">
      <c r="A1723" s="19"/>
      <c r="B1723" s="147"/>
      <c r="C1723" s="25"/>
      <c r="D1723" s="26"/>
      <c r="E1723" s="26"/>
    </row>
    <row r="1724" spans="1:5" x14ac:dyDescent="0.25">
      <c r="A1724" s="19"/>
      <c r="B1724" s="147"/>
      <c r="C1724" s="25"/>
      <c r="D1724" s="26"/>
      <c r="E1724" s="26"/>
    </row>
    <row r="1725" spans="1:5" x14ac:dyDescent="0.25">
      <c r="A1725" s="19"/>
      <c r="B1725" s="147"/>
      <c r="C1725" s="25"/>
      <c r="D1725" s="26"/>
      <c r="E1725" s="26"/>
    </row>
    <row r="1726" spans="1:5" x14ac:dyDescent="0.25">
      <c r="A1726" s="19"/>
      <c r="B1726" s="147"/>
      <c r="C1726" s="25"/>
      <c r="D1726" s="26"/>
      <c r="E1726" s="26"/>
    </row>
    <row r="1727" spans="1:5" x14ac:dyDescent="0.25">
      <c r="A1727" s="19"/>
      <c r="B1727" s="147"/>
      <c r="C1727" s="25"/>
      <c r="D1727" s="26"/>
      <c r="E1727" s="26"/>
    </row>
    <row r="1728" spans="1:5" x14ac:dyDescent="0.25">
      <c r="A1728" s="19"/>
      <c r="B1728" s="147"/>
      <c r="C1728" s="25"/>
      <c r="D1728" s="26"/>
      <c r="E1728" s="26"/>
    </row>
    <row r="1729" spans="1:5" x14ac:dyDescent="0.25">
      <c r="A1729" s="19"/>
      <c r="B1729" s="147"/>
      <c r="C1729" s="25"/>
      <c r="D1729" s="26"/>
      <c r="E1729" s="26"/>
    </row>
    <row r="1730" spans="1:5" x14ac:dyDescent="0.25">
      <c r="A1730" s="19"/>
      <c r="B1730" s="147"/>
      <c r="C1730" s="25"/>
      <c r="D1730" s="26"/>
      <c r="E1730" s="26"/>
    </row>
    <row r="1731" spans="1:5" x14ac:dyDescent="0.25">
      <c r="A1731" s="19"/>
      <c r="B1731" s="147"/>
      <c r="C1731" s="25"/>
      <c r="D1731" s="26"/>
      <c r="E1731" s="26"/>
    </row>
    <row r="1732" spans="1:5" x14ac:dyDescent="0.25">
      <c r="A1732" s="19"/>
      <c r="B1732" s="147"/>
      <c r="C1732" s="25"/>
      <c r="D1732" s="26"/>
      <c r="E1732" s="26"/>
    </row>
    <row r="1733" spans="1:5" x14ac:dyDescent="0.25">
      <c r="A1733" s="19"/>
      <c r="B1733" s="147"/>
      <c r="C1733" s="25"/>
      <c r="D1733" s="26"/>
      <c r="E1733" s="26"/>
    </row>
    <row r="1734" spans="1:5" x14ac:dyDescent="0.25">
      <c r="A1734" s="19"/>
      <c r="B1734" s="147"/>
      <c r="C1734" s="25"/>
      <c r="D1734" s="26"/>
      <c r="E1734" s="26"/>
    </row>
    <row r="1735" spans="1:5" x14ac:dyDescent="0.25">
      <c r="A1735" s="19"/>
      <c r="B1735" s="147"/>
      <c r="C1735" s="25"/>
      <c r="D1735" s="26"/>
      <c r="E1735" s="26"/>
    </row>
    <row r="1736" spans="1:5" x14ac:dyDescent="0.25">
      <c r="A1736" s="19"/>
      <c r="B1736" s="147"/>
      <c r="C1736" s="25"/>
      <c r="D1736" s="26"/>
      <c r="E1736" s="26"/>
    </row>
    <row r="1737" spans="1:5" x14ac:dyDescent="0.25">
      <c r="A1737" s="19"/>
      <c r="B1737" s="147"/>
      <c r="C1737" s="25"/>
      <c r="D1737" s="26"/>
      <c r="E1737" s="26"/>
    </row>
    <row r="1738" spans="1:5" x14ac:dyDescent="0.25">
      <c r="A1738" s="19"/>
      <c r="B1738" s="147"/>
      <c r="C1738" s="25"/>
      <c r="D1738" s="26"/>
      <c r="E1738" s="26"/>
    </row>
    <row r="1739" spans="1:5" x14ac:dyDescent="0.25">
      <c r="A1739" s="19"/>
      <c r="B1739" s="147"/>
      <c r="C1739" s="25"/>
      <c r="D1739" s="26"/>
      <c r="E1739" s="26"/>
    </row>
    <row r="1740" spans="1:5" x14ac:dyDescent="0.25">
      <c r="A1740" s="19"/>
      <c r="B1740" s="147"/>
      <c r="C1740" s="25"/>
      <c r="D1740" s="26"/>
      <c r="E1740" s="26"/>
    </row>
    <row r="1741" spans="1:5" x14ac:dyDescent="0.25">
      <c r="A1741" s="19"/>
      <c r="B1741" s="147"/>
      <c r="C1741" s="25"/>
      <c r="D1741" s="26"/>
      <c r="E1741" s="26"/>
    </row>
    <row r="1742" spans="1:5" x14ac:dyDescent="0.25">
      <c r="A1742" s="19"/>
      <c r="B1742" s="147"/>
      <c r="C1742" s="25"/>
      <c r="D1742" s="26"/>
      <c r="E1742" s="26"/>
    </row>
    <row r="1743" spans="1:5" x14ac:dyDescent="0.25">
      <c r="A1743" s="19"/>
      <c r="B1743" s="147"/>
      <c r="C1743" s="25"/>
      <c r="D1743" s="26"/>
      <c r="E1743" s="26"/>
    </row>
    <row r="1744" spans="1:5" x14ac:dyDescent="0.25">
      <c r="A1744" s="19"/>
      <c r="B1744" s="147"/>
      <c r="C1744" s="25"/>
      <c r="D1744" s="26"/>
      <c r="E1744" s="26"/>
    </row>
    <row r="1745" spans="1:5" x14ac:dyDescent="0.25">
      <c r="A1745" s="19"/>
      <c r="B1745" s="147"/>
      <c r="C1745" s="25"/>
      <c r="D1745" s="26"/>
      <c r="E1745" s="26"/>
    </row>
    <row r="1746" spans="1:5" x14ac:dyDescent="0.25">
      <c r="A1746" s="19"/>
      <c r="B1746" s="147"/>
      <c r="C1746" s="25"/>
      <c r="D1746" s="26"/>
      <c r="E1746" s="26"/>
    </row>
    <row r="1747" spans="1:5" x14ac:dyDescent="0.25">
      <c r="A1747" s="19"/>
      <c r="B1747" s="147"/>
      <c r="C1747" s="25"/>
      <c r="D1747" s="26"/>
      <c r="E1747" s="26"/>
    </row>
    <row r="1748" spans="1:5" x14ac:dyDescent="0.25">
      <c r="A1748" s="19"/>
      <c r="B1748" s="147"/>
      <c r="C1748" s="25"/>
      <c r="D1748" s="26"/>
      <c r="E1748" s="26"/>
    </row>
    <row r="1749" spans="1:5" x14ac:dyDescent="0.25">
      <c r="A1749" s="19"/>
      <c r="B1749" s="147"/>
      <c r="C1749" s="25"/>
      <c r="D1749" s="26"/>
      <c r="E1749" s="26"/>
    </row>
    <row r="1750" spans="1:5" x14ac:dyDescent="0.25">
      <c r="A1750" s="19"/>
      <c r="B1750" s="147"/>
      <c r="C1750" s="25"/>
      <c r="D1750" s="26"/>
      <c r="E1750" s="26"/>
    </row>
    <row r="1751" spans="1:5" x14ac:dyDescent="0.25">
      <c r="A1751" s="19"/>
      <c r="B1751" s="147"/>
      <c r="C1751" s="25"/>
      <c r="D1751" s="26"/>
      <c r="E1751" s="26"/>
    </row>
    <row r="1752" spans="1:5" x14ac:dyDescent="0.25">
      <c r="A1752" s="19"/>
      <c r="B1752" s="147"/>
      <c r="C1752" s="25"/>
      <c r="D1752" s="26"/>
      <c r="E1752" s="26"/>
    </row>
    <row r="1753" spans="1:5" x14ac:dyDescent="0.25">
      <c r="A1753" s="19"/>
      <c r="B1753" s="147"/>
      <c r="C1753" s="25"/>
      <c r="D1753" s="26"/>
      <c r="E1753" s="26"/>
    </row>
    <row r="1754" spans="1:5" x14ac:dyDescent="0.25">
      <c r="A1754" s="19"/>
      <c r="B1754" s="147"/>
      <c r="C1754" s="25"/>
      <c r="D1754" s="26"/>
      <c r="E1754" s="26"/>
    </row>
    <row r="1755" spans="1:5" x14ac:dyDescent="0.25">
      <c r="A1755" s="19"/>
      <c r="B1755" s="147"/>
      <c r="C1755" s="25"/>
      <c r="D1755" s="26"/>
      <c r="E1755" s="26"/>
    </row>
    <row r="1756" spans="1:5" x14ac:dyDescent="0.25">
      <c r="A1756" s="19"/>
      <c r="B1756" s="147"/>
      <c r="C1756" s="25"/>
      <c r="D1756" s="26"/>
      <c r="E1756" s="26"/>
    </row>
    <row r="1757" spans="1:5" x14ac:dyDescent="0.25">
      <c r="A1757" s="19"/>
      <c r="B1757" s="147"/>
      <c r="C1757" s="25"/>
      <c r="D1757" s="26"/>
      <c r="E1757" s="26"/>
    </row>
    <row r="1758" spans="1:5" x14ac:dyDescent="0.25">
      <c r="A1758" s="19"/>
      <c r="B1758" s="147"/>
      <c r="C1758" s="25"/>
      <c r="D1758" s="26"/>
      <c r="E1758" s="26"/>
    </row>
    <row r="1759" spans="1:5" x14ac:dyDescent="0.25">
      <c r="A1759" s="19"/>
      <c r="B1759" s="147"/>
      <c r="C1759" s="25"/>
      <c r="D1759" s="26"/>
      <c r="E1759" s="26"/>
    </row>
    <row r="1760" spans="1:5" x14ac:dyDescent="0.25">
      <c r="A1760" s="19"/>
      <c r="B1760" s="147"/>
      <c r="C1760" s="25"/>
      <c r="D1760" s="26"/>
      <c r="E1760" s="26"/>
    </row>
    <row r="1761" spans="1:5" x14ac:dyDescent="0.25">
      <c r="A1761" s="19"/>
      <c r="B1761" s="147"/>
      <c r="C1761" s="25"/>
      <c r="D1761" s="26"/>
      <c r="E1761" s="26"/>
    </row>
    <row r="1762" spans="1:5" x14ac:dyDescent="0.25">
      <c r="A1762" s="19"/>
      <c r="B1762" s="147"/>
      <c r="C1762" s="25"/>
      <c r="D1762" s="26"/>
      <c r="E1762" s="26"/>
    </row>
    <row r="1763" spans="1:5" x14ac:dyDescent="0.25">
      <c r="A1763" s="19"/>
      <c r="B1763" s="147"/>
      <c r="C1763" s="25"/>
      <c r="D1763" s="26"/>
      <c r="E1763" s="26"/>
    </row>
    <row r="1764" spans="1:5" x14ac:dyDescent="0.25">
      <c r="A1764" s="19"/>
      <c r="B1764" s="147"/>
      <c r="C1764" s="25"/>
      <c r="D1764" s="26"/>
      <c r="E1764" s="26"/>
    </row>
    <row r="1765" spans="1:5" x14ac:dyDescent="0.25">
      <c r="A1765" s="19"/>
      <c r="B1765" s="147"/>
      <c r="C1765" s="25"/>
      <c r="D1765" s="26"/>
      <c r="E1765" s="26"/>
    </row>
    <row r="1766" spans="1:5" x14ac:dyDescent="0.25">
      <c r="A1766" s="19"/>
      <c r="B1766" s="147"/>
      <c r="C1766" s="25"/>
      <c r="D1766" s="26"/>
      <c r="E1766" s="26"/>
    </row>
    <row r="1767" spans="1:5" x14ac:dyDescent="0.25">
      <c r="A1767" s="19"/>
      <c r="B1767" s="147"/>
      <c r="C1767" s="25"/>
      <c r="D1767" s="26"/>
      <c r="E1767" s="26"/>
    </row>
    <row r="1768" spans="1:5" x14ac:dyDescent="0.25">
      <c r="A1768" s="19"/>
      <c r="B1768" s="147"/>
      <c r="C1768" s="25"/>
      <c r="D1768" s="26"/>
      <c r="E1768" s="26"/>
    </row>
    <row r="1769" spans="1:5" x14ac:dyDescent="0.25">
      <c r="A1769" s="19"/>
      <c r="B1769" s="147"/>
      <c r="C1769" s="25"/>
      <c r="D1769" s="26"/>
      <c r="E1769" s="26"/>
    </row>
    <row r="1770" spans="1:5" x14ac:dyDescent="0.25">
      <c r="A1770" s="19"/>
      <c r="B1770" s="147"/>
      <c r="C1770" s="25"/>
      <c r="D1770" s="26"/>
      <c r="E1770" s="26"/>
    </row>
    <row r="1771" spans="1:5" x14ac:dyDescent="0.25">
      <c r="A1771" s="19"/>
      <c r="B1771" s="147"/>
      <c r="C1771" s="25"/>
      <c r="D1771" s="26"/>
      <c r="E1771" s="26"/>
    </row>
    <row r="1772" spans="1:5" x14ac:dyDescent="0.25">
      <c r="A1772" s="19"/>
      <c r="B1772" s="147"/>
      <c r="C1772" s="25"/>
      <c r="D1772" s="26"/>
      <c r="E1772" s="26"/>
    </row>
    <row r="1773" spans="1:5" x14ac:dyDescent="0.25">
      <c r="A1773" s="19"/>
      <c r="B1773" s="147"/>
      <c r="C1773" s="25"/>
      <c r="D1773" s="26"/>
      <c r="E1773" s="26"/>
    </row>
    <row r="1774" spans="1:5" x14ac:dyDescent="0.25">
      <c r="A1774" s="19"/>
      <c r="B1774" s="147"/>
      <c r="C1774" s="25"/>
      <c r="D1774" s="26"/>
      <c r="E1774" s="26"/>
    </row>
    <row r="1775" spans="1:5" x14ac:dyDescent="0.25">
      <c r="A1775" s="19"/>
      <c r="B1775" s="147"/>
      <c r="C1775" s="25"/>
      <c r="D1775" s="26"/>
      <c r="E1775" s="26"/>
    </row>
    <row r="1776" spans="1:5" x14ac:dyDescent="0.25">
      <c r="A1776" s="19"/>
      <c r="B1776" s="147"/>
      <c r="C1776" s="25"/>
      <c r="D1776" s="26"/>
      <c r="E1776" s="26"/>
    </row>
    <row r="1777" spans="1:5" x14ac:dyDescent="0.25">
      <c r="A1777" s="19"/>
      <c r="B1777" s="147"/>
      <c r="C1777" s="25"/>
      <c r="D1777" s="26"/>
      <c r="E1777" s="26"/>
    </row>
    <row r="1778" spans="1:5" x14ac:dyDescent="0.25">
      <c r="A1778" s="19"/>
      <c r="B1778" s="147"/>
      <c r="C1778" s="25"/>
      <c r="D1778" s="26"/>
      <c r="E1778" s="26"/>
    </row>
    <row r="1779" spans="1:5" x14ac:dyDescent="0.25">
      <c r="A1779" s="19"/>
      <c r="B1779" s="147"/>
      <c r="C1779" s="25"/>
      <c r="D1779" s="26"/>
      <c r="E1779" s="26"/>
    </row>
    <row r="1780" spans="1:5" x14ac:dyDescent="0.25">
      <c r="A1780" s="19"/>
      <c r="B1780" s="147"/>
      <c r="C1780" s="25"/>
      <c r="D1780" s="26"/>
      <c r="E1780" s="26"/>
    </row>
    <row r="1781" spans="1:5" x14ac:dyDescent="0.25">
      <c r="A1781" s="19"/>
      <c r="B1781" s="147"/>
      <c r="C1781" s="25"/>
      <c r="D1781" s="26"/>
      <c r="E1781" s="26"/>
    </row>
    <row r="1782" spans="1:5" x14ac:dyDescent="0.25">
      <c r="A1782" s="19"/>
      <c r="B1782" s="147"/>
      <c r="C1782" s="25"/>
      <c r="D1782" s="26"/>
      <c r="E1782" s="26"/>
    </row>
    <row r="1783" spans="1:5" x14ac:dyDescent="0.25">
      <c r="A1783" s="19"/>
      <c r="B1783" s="147"/>
      <c r="C1783" s="25"/>
      <c r="D1783" s="26"/>
      <c r="E1783" s="26"/>
    </row>
    <row r="1784" spans="1:5" x14ac:dyDescent="0.25">
      <c r="A1784" s="19"/>
      <c r="B1784" s="147"/>
      <c r="C1784" s="25"/>
      <c r="D1784" s="26"/>
      <c r="E1784" s="26"/>
    </row>
    <row r="1785" spans="1:5" x14ac:dyDescent="0.25">
      <c r="A1785" s="19"/>
      <c r="B1785" s="147"/>
      <c r="C1785" s="25"/>
      <c r="D1785" s="26"/>
      <c r="E1785" s="26"/>
    </row>
    <row r="1786" spans="1:5" x14ac:dyDescent="0.25">
      <c r="A1786" s="19"/>
      <c r="B1786" s="147"/>
      <c r="C1786" s="25"/>
      <c r="D1786" s="26"/>
      <c r="E1786" s="26"/>
    </row>
    <row r="1787" spans="1:5" x14ac:dyDescent="0.25">
      <c r="A1787" s="19"/>
      <c r="B1787" s="147"/>
      <c r="C1787" s="25"/>
      <c r="D1787" s="26"/>
      <c r="E1787" s="26"/>
    </row>
    <row r="1788" spans="1:5" x14ac:dyDescent="0.25">
      <c r="A1788" s="19"/>
      <c r="B1788" s="147"/>
      <c r="C1788" s="25"/>
      <c r="D1788" s="26"/>
      <c r="E1788" s="26"/>
    </row>
    <row r="1789" spans="1:5" x14ac:dyDescent="0.25">
      <c r="A1789" s="19"/>
      <c r="B1789" s="147"/>
      <c r="C1789" s="25"/>
      <c r="D1789" s="26"/>
      <c r="E1789" s="26"/>
    </row>
    <row r="1790" spans="1:5" x14ac:dyDescent="0.25">
      <c r="A1790" s="19"/>
      <c r="B1790" s="147"/>
      <c r="C1790" s="25"/>
      <c r="D1790" s="26"/>
      <c r="E1790" s="26"/>
    </row>
    <row r="1791" spans="1:5" x14ac:dyDescent="0.25">
      <c r="A1791" s="19"/>
      <c r="B1791" s="147"/>
      <c r="C1791" s="25"/>
      <c r="D1791" s="26"/>
      <c r="E1791" s="26"/>
    </row>
    <row r="1792" spans="1:5" x14ac:dyDescent="0.25">
      <c r="A1792" s="19"/>
      <c r="B1792" s="147"/>
      <c r="C1792" s="25"/>
      <c r="D1792" s="26"/>
      <c r="E1792" s="26"/>
    </row>
    <row r="1793" spans="1:5" x14ac:dyDescent="0.25">
      <c r="A1793" s="19"/>
      <c r="B1793" s="147"/>
      <c r="C1793" s="25"/>
      <c r="D1793" s="26"/>
      <c r="E1793" s="26"/>
    </row>
    <row r="1794" spans="1:5" x14ac:dyDescent="0.25">
      <c r="A1794" s="19"/>
      <c r="B1794" s="147"/>
      <c r="C1794" s="25"/>
      <c r="D1794" s="26"/>
      <c r="E1794" s="26"/>
    </row>
    <row r="1795" spans="1:5" x14ac:dyDescent="0.25">
      <c r="A1795" s="19"/>
      <c r="B1795" s="147"/>
      <c r="C1795" s="25"/>
      <c r="D1795" s="26"/>
      <c r="E1795" s="26"/>
    </row>
    <row r="1796" spans="1:5" x14ac:dyDescent="0.25">
      <c r="A1796" s="19"/>
      <c r="B1796" s="147"/>
      <c r="C1796" s="25"/>
      <c r="D1796" s="26"/>
      <c r="E1796" s="26"/>
    </row>
    <row r="1797" spans="1:5" x14ac:dyDescent="0.25">
      <c r="A1797" s="19"/>
      <c r="B1797" s="147"/>
      <c r="C1797" s="25"/>
      <c r="D1797" s="26"/>
      <c r="E1797" s="26"/>
    </row>
    <row r="1798" spans="1:5" x14ac:dyDescent="0.25">
      <c r="A1798" s="19"/>
      <c r="B1798" s="147"/>
      <c r="C1798" s="25"/>
      <c r="D1798" s="26"/>
      <c r="E1798" s="26"/>
    </row>
    <row r="1799" spans="1:5" x14ac:dyDescent="0.25">
      <c r="A1799" s="19"/>
      <c r="B1799" s="147"/>
      <c r="C1799" s="25"/>
      <c r="D1799" s="26"/>
      <c r="E1799" s="26"/>
    </row>
    <row r="1800" spans="1:5" x14ac:dyDescent="0.25">
      <c r="A1800" s="19"/>
      <c r="B1800" s="147"/>
      <c r="C1800" s="25"/>
      <c r="D1800" s="26"/>
      <c r="E1800" s="26"/>
    </row>
    <row r="1801" spans="1:5" x14ac:dyDescent="0.25">
      <c r="A1801" s="19"/>
      <c r="B1801" s="147"/>
      <c r="C1801" s="25"/>
      <c r="D1801" s="26"/>
      <c r="E1801" s="26"/>
    </row>
    <row r="1802" spans="1:5" x14ac:dyDescent="0.25">
      <c r="A1802" s="19"/>
      <c r="B1802" s="147"/>
      <c r="C1802" s="25"/>
      <c r="D1802" s="26"/>
      <c r="E1802" s="26"/>
    </row>
    <row r="1803" spans="1:5" x14ac:dyDescent="0.25">
      <c r="A1803" s="19"/>
      <c r="B1803" s="147"/>
      <c r="C1803" s="25"/>
      <c r="D1803" s="26"/>
      <c r="E1803" s="26"/>
    </row>
    <row r="1804" spans="1:5" x14ac:dyDescent="0.25">
      <c r="A1804" s="19"/>
      <c r="B1804" s="147"/>
      <c r="C1804" s="25"/>
      <c r="D1804" s="26"/>
      <c r="E1804" s="26"/>
    </row>
    <row r="1805" spans="1:5" x14ac:dyDescent="0.25">
      <c r="A1805" s="19"/>
      <c r="B1805" s="147"/>
      <c r="C1805" s="25"/>
      <c r="D1805" s="26"/>
      <c r="E1805" s="26"/>
    </row>
    <row r="1806" spans="1:5" x14ac:dyDescent="0.25">
      <c r="A1806" s="19"/>
      <c r="B1806" s="147"/>
      <c r="C1806" s="25"/>
      <c r="D1806" s="26"/>
      <c r="E1806" s="26"/>
    </row>
    <row r="1807" spans="1:5" x14ac:dyDescent="0.25">
      <c r="A1807" s="19"/>
      <c r="B1807" s="147"/>
      <c r="C1807" s="25"/>
      <c r="D1807" s="26"/>
      <c r="E1807" s="26"/>
    </row>
    <row r="1808" spans="1:5" x14ac:dyDescent="0.25">
      <c r="A1808" s="19"/>
      <c r="B1808" s="147"/>
      <c r="C1808" s="25"/>
      <c r="D1808" s="26"/>
      <c r="E1808" s="26"/>
    </row>
    <row r="1809" spans="1:5" x14ac:dyDescent="0.25">
      <c r="A1809" s="19"/>
      <c r="B1809" s="147"/>
      <c r="C1809" s="25"/>
      <c r="D1809" s="26"/>
      <c r="E1809" s="26"/>
    </row>
    <row r="1810" spans="1:5" x14ac:dyDescent="0.25">
      <c r="A1810" s="19"/>
      <c r="B1810" s="147"/>
      <c r="C1810" s="25"/>
      <c r="D1810" s="26"/>
      <c r="E1810" s="26"/>
    </row>
    <row r="1811" spans="1:5" x14ac:dyDescent="0.25">
      <c r="A1811" s="19"/>
      <c r="B1811" s="147"/>
      <c r="C1811" s="25"/>
      <c r="D1811" s="26"/>
      <c r="E1811" s="26"/>
    </row>
    <row r="1812" spans="1:5" x14ac:dyDescent="0.25">
      <c r="A1812" s="19"/>
      <c r="B1812" s="147"/>
      <c r="C1812" s="25"/>
      <c r="D1812" s="26"/>
      <c r="E1812" s="26"/>
    </row>
    <row r="1813" spans="1:5" x14ac:dyDescent="0.25">
      <c r="A1813" s="19"/>
      <c r="B1813" s="147"/>
      <c r="C1813" s="25"/>
      <c r="D1813" s="26"/>
      <c r="E1813" s="26"/>
    </row>
    <row r="1814" spans="1:5" x14ac:dyDescent="0.25">
      <c r="A1814" s="19"/>
      <c r="B1814" s="147"/>
      <c r="C1814" s="25"/>
      <c r="D1814" s="26"/>
      <c r="E1814" s="26"/>
    </row>
    <row r="1815" spans="1:5" x14ac:dyDescent="0.25">
      <c r="A1815" s="19"/>
      <c r="B1815" s="147"/>
      <c r="C1815" s="25"/>
      <c r="D1815" s="26"/>
      <c r="E1815" s="26"/>
    </row>
    <row r="1816" spans="1:5" x14ac:dyDescent="0.25">
      <c r="A1816" s="19"/>
      <c r="B1816" s="147"/>
      <c r="C1816" s="25"/>
      <c r="D1816" s="26"/>
      <c r="E1816" s="26"/>
    </row>
    <row r="1817" spans="1:5" x14ac:dyDescent="0.25">
      <c r="A1817" s="19"/>
      <c r="B1817" s="147"/>
      <c r="C1817" s="25"/>
      <c r="D1817" s="26"/>
      <c r="E1817" s="26"/>
    </row>
    <row r="1818" spans="1:5" x14ac:dyDescent="0.25">
      <c r="A1818" s="19"/>
      <c r="B1818" s="147"/>
      <c r="C1818" s="25"/>
      <c r="D1818" s="26"/>
      <c r="E1818" s="26"/>
    </row>
    <row r="1819" spans="1:5" x14ac:dyDescent="0.25">
      <c r="A1819" s="19"/>
      <c r="B1819" s="147"/>
      <c r="C1819" s="25"/>
      <c r="D1819" s="26"/>
      <c r="E1819" s="26"/>
    </row>
    <row r="1820" spans="1:5" x14ac:dyDescent="0.25">
      <c r="A1820" s="19"/>
      <c r="B1820" s="147"/>
      <c r="C1820" s="25"/>
      <c r="D1820" s="26"/>
      <c r="E1820" s="26"/>
    </row>
    <row r="1821" spans="1:5" x14ac:dyDescent="0.25">
      <c r="A1821" s="19"/>
      <c r="B1821" s="147"/>
      <c r="C1821" s="25"/>
      <c r="D1821" s="26"/>
      <c r="E1821" s="26"/>
    </row>
    <row r="1822" spans="1:5" x14ac:dyDescent="0.25">
      <c r="A1822" s="19"/>
      <c r="B1822" s="147"/>
      <c r="C1822" s="25"/>
      <c r="D1822" s="26"/>
      <c r="E1822" s="26"/>
    </row>
    <row r="1823" spans="1:5" x14ac:dyDescent="0.25">
      <c r="A1823" s="19"/>
      <c r="B1823" s="147"/>
      <c r="C1823" s="25"/>
      <c r="D1823" s="26"/>
      <c r="E1823" s="26"/>
    </row>
    <row r="1824" spans="1:5" x14ac:dyDescent="0.25">
      <c r="A1824" s="19"/>
      <c r="B1824" s="147"/>
      <c r="C1824" s="25"/>
      <c r="D1824" s="26"/>
      <c r="E1824" s="26"/>
    </row>
    <row r="1825" spans="1:5" x14ac:dyDescent="0.25">
      <c r="A1825" s="19"/>
      <c r="B1825" s="147"/>
      <c r="C1825" s="25"/>
      <c r="D1825" s="26"/>
      <c r="E1825" s="26"/>
    </row>
    <row r="1826" spans="1:5" x14ac:dyDescent="0.25">
      <c r="A1826" s="19"/>
      <c r="B1826" s="147"/>
      <c r="C1826" s="25"/>
      <c r="D1826" s="26"/>
      <c r="E1826" s="26"/>
    </row>
    <row r="1827" spans="1:5" x14ac:dyDescent="0.25">
      <c r="A1827" s="19"/>
      <c r="B1827" s="147"/>
      <c r="C1827" s="25"/>
      <c r="D1827" s="26"/>
      <c r="E1827" s="26"/>
    </row>
    <row r="1828" spans="1:5" x14ac:dyDescent="0.25">
      <c r="A1828" s="19"/>
      <c r="B1828" s="147"/>
      <c r="C1828" s="25"/>
      <c r="D1828" s="26"/>
      <c r="E1828" s="26"/>
    </row>
    <row r="1829" spans="1:5" x14ac:dyDescent="0.25">
      <c r="A1829" s="19"/>
      <c r="B1829" s="147"/>
      <c r="C1829" s="25"/>
      <c r="D1829" s="26"/>
      <c r="E1829" s="26"/>
    </row>
    <row r="1830" spans="1:5" x14ac:dyDescent="0.25">
      <c r="A1830" s="19"/>
      <c r="B1830" s="147"/>
      <c r="C1830" s="25"/>
      <c r="D1830" s="26"/>
      <c r="E1830" s="26"/>
    </row>
    <row r="1831" spans="1:5" x14ac:dyDescent="0.25">
      <c r="A1831" s="19"/>
      <c r="B1831" s="147"/>
      <c r="C1831" s="25"/>
      <c r="D1831" s="26"/>
      <c r="E1831" s="26"/>
    </row>
    <row r="1832" spans="1:5" x14ac:dyDescent="0.25">
      <c r="A1832" s="19"/>
      <c r="B1832" s="147"/>
      <c r="C1832" s="25"/>
      <c r="D1832" s="26"/>
      <c r="E1832" s="26"/>
    </row>
    <row r="1833" spans="1:5" x14ac:dyDescent="0.25">
      <c r="A1833" s="19"/>
      <c r="B1833" s="147"/>
      <c r="C1833" s="25"/>
      <c r="D1833" s="26"/>
      <c r="E1833" s="26"/>
    </row>
    <row r="1834" spans="1:5" x14ac:dyDescent="0.25">
      <c r="A1834" s="19"/>
      <c r="B1834" s="147"/>
      <c r="C1834" s="25"/>
      <c r="D1834" s="26"/>
      <c r="E1834" s="26"/>
    </row>
    <row r="1835" spans="1:5" x14ac:dyDescent="0.25">
      <c r="A1835" s="19"/>
      <c r="B1835" s="147"/>
      <c r="C1835" s="25"/>
      <c r="D1835" s="26"/>
      <c r="E1835" s="26"/>
    </row>
    <row r="1836" spans="1:5" x14ac:dyDescent="0.25">
      <c r="A1836" s="19"/>
      <c r="B1836" s="147"/>
      <c r="C1836" s="25"/>
      <c r="D1836" s="26"/>
      <c r="E1836" s="26"/>
    </row>
    <row r="1837" spans="1:5" x14ac:dyDescent="0.25">
      <c r="A1837" s="19"/>
      <c r="B1837" s="147"/>
      <c r="C1837" s="25"/>
      <c r="D1837" s="26"/>
      <c r="E1837" s="26"/>
    </row>
    <row r="1838" spans="1:5" x14ac:dyDescent="0.25">
      <c r="A1838" s="19"/>
      <c r="B1838" s="147"/>
      <c r="C1838" s="25"/>
      <c r="D1838" s="26"/>
      <c r="E1838" s="26"/>
    </row>
    <row r="1839" spans="1:5" x14ac:dyDescent="0.25">
      <c r="A1839" s="19"/>
      <c r="B1839" s="147"/>
      <c r="C1839" s="25"/>
      <c r="D1839" s="26"/>
      <c r="E1839" s="26"/>
    </row>
    <row r="1840" spans="1:5" x14ac:dyDescent="0.25">
      <c r="A1840" s="19"/>
      <c r="B1840" s="147"/>
      <c r="C1840" s="25"/>
      <c r="D1840" s="26"/>
      <c r="E1840" s="26"/>
    </row>
    <row r="1841" spans="1:5" x14ac:dyDescent="0.25">
      <c r="A1841" s="19"/>
      <c r="B1841" s="147"/>
      <c r="C1841" s="25"/>
      <c r="D1841" s="26"/>
      <c r="E1841" s="26"/>
    </row>
    <row r="1842" spans="1:5" x14ac:dyDescent="0.25">
      <c r="A1842" s="19"/>
      <c r="B1842" s="147"/>
      <c r="C1842" s="25"/>
      <c r="D1842" s="26"/>
      <c r="E1842" s="26"/>
    </row>
    <row r="1843" spans="1:5" x14ac:dyDescent="0.25">
      <c r="A1843" s="19"/>
      <c r="B1843" s="147"/>
      <c r="C1843" s="25"/>
      <c r="D1843" s="26"/>
      <c r="E1843" s="26"/>
    </row>
    <row r="1844" spans="1:5" x14ac:dyDescent="0.25">
      <c r="A1844" s="19"/>
      <c r="B1844" s="147"/>
      <c r="C1844" s="25"/>
      <c r="D1844" s="26"/>
      <c r="E1844" s="26"/>
    </row>
    <row r="1845" spans="1:5" x14ac:dyDescent="0.25">
      <c r="A1845" s="19"/>
      <c r="B1845" s="147"/>
      <c r="C1845" s="25"/>
      <c r="D1845" s="26"/>
      <c r="E1845" s="26"/>
    </row>
    <row r="1846" spans="1:5" x14ac:dyDescent="0.25">
      <c r="A1846" s="19"/>
      <c r="B1846" s="147"/>
      <c r="C1846" s="25"/>
      <c r="D1846" s="26"/>
      <c r="E1846" s="26"/>
    </row>
    <row r="1847" spans="1:5" x14ac:dyDescent="0.25">
      <c r="A1847" s="19"/>
      <c r="B1847" s="147"/>
      <c r="C1847" s="25"/>
      <c r="D1847" s="26"/>
      <c r="E1847" s="26"/>
    </row>
    <row r="1848" spans="1:5" x14ac:dyDescent="0.25">
      <c r="A1848" s="19"/>
      <c r="B1848" s="147"/>
      <c r="C1848" s="25"/>
      <c r="D1848" s="26"/>
      <c r="E1848" s="26"/>
    </row>
    <row r="1849" spans="1:5" x14ac:dyDescent="0.25">
      <c r="A1849" s="19"/>
      <c r="B1849" s="147"/>
      <c r="C1849" s="25"/>
      <c r="D1849" s="26"/>
      <c r="E1849" s="26"/>
    </row>
    <row r="1850" spans="1:5" x14ac:dyDescent="0.25">
      <c r="A1850" s="19"/>
      <c r="B1850" s="147"/>
      <c r="C1850" s="25"/>
      <c r="D1850" s="26"/>
      <c r="E1850" s="26"/>
    </row>
    <row r="1851" spans="1:5" x14ac:dyDescent="0.25">
      <c r="A1851" s="19"/>
      <c r="B1851" s="147"/>
      <c r="C1851" s="25"/>
      <c r="D1851" s="26"/>
      <c r="E1851" s="26"/>
    </row>
    <row r="1852" spans="1:5" x14ac:dyDescent="0.25">
      <c r="A1852" s="19"/>
      <c r="B1852" s="147"/>
      <c r="C1852" s="25"/>
      <c r="D1852" s="26"/>
      <c r="E1852" s="26"/>
    </row>
    <row r="1853" spans="1:5" x14ac:dyDescent="0.25">
      <c r="A1853" s="19"/>
      <c r="B1853" s="147"/>
      <c r="C1853" s="25"/>
      <c r="D1853" s="26"/>
      <c r="E1853" s="26"/>
    </row>
    <row r="1854" spans="1:5" x14ac:dyDescent="0.25">
      <c r="A1854" s="19"/>
      <c r="B1854" s="147"/>
      <c r="C1854" s="25"/>
      <c r="D1854" s="26"/>
      <c r="E1854" s="26"/>
    </row>
    <row r="1855" spans="1:5" x14ac:dyDescent="0.25">
      <c r="A1855" s="19"/>
      <c r="B1855" s="147"/>
      <c r="C1855" s="25"/>
      <c r="D1855" s="26"/>
      <c r="E1855" s="26"/>
    </row>
    <row r="1856" spans="1:5" x14ac:dyDescent="0.25">
      <c r="A1856" s="19"/>
      <c r="B1856" s="147"/>
      <c r="C1856" s="25"/>
      <c r="D1856" s="26"/>
      <c r="E1856" s="26"/>
    </row>
    <row r="1857" spans="1:5" x14ac:dyDescent="0.25">
      <c r="A1857" s="19"/>
      <c r="B1857" s="147"/>
      <c r="C1857" s="25"/>
      <c r="D1857" s="26"/>
      <c r="E1857" s="26"/>
    </row>
    <row r="1858" spans="1:5" x14ac:dyDescent="0.25">
      <c r="A1858" s="19"/>
      <c r="B1858" s="147"/>
      <c r="C1858" s="25"/>
      <c r="D1858" s="26"/>
      <c r="E1858" s="26"/>
    </row>
    <row r="1859" spans="1:5" x14ac:dyDescent="0.25">
      <c r="A1859" s="19"/>
      <c r="B1859" s="147"/>
      <c r="C1859" s="25"/>
      <c r="D1859" s="26"/>
      <c r="E1859" s="26"/>
    </row>
    <row r="1860" spans="1:5" x14ac:dyDescent="0.25">
      <c r="A1860" s="19"/>
      <c r="B1860" s="147"/>
      <c r="C1860" s="25"/>
      <c r="D1860" s="26"/>
      <c r="E1860" s="26"/>
    </row>
    <row r="1861" spans="1:5" x14ac:dyDescent="0.25">
      <c r="A1861" s="19"/>
      <c r="B1861" s="147"/>
      <c r="C1861" s="25"/>
      <c r="D1861" s="26"/>
      <c r="E1861" s="26"/>
    </row>
    <row r="1862" spans="1:5" x14ac:dyDescent="0.25">
      <c r="A1862" s="19"/>
      <c r="B1862" s="147"/>
      <c r="C1862" s="25"/>
      <c r="D1862" s="26"/>
      <c r="E1862" s="26"/>
    </row>
    <row r="1863" spans="1:5" x14ac:dyDescent="0.25">
      <c r="A1863" s="19"/>
      <c r="B1863" s="147"/>
      <c r="C1863" s="25"/>
      <c r="D1863" s="26"/>
      <c r="E1863" s="26"/>
    </row>
    <row r="1864" spans="1:5" x14ac:dyDescent="0.25">
      <c r="A1864" s="19"/>
      <c r="B1864" s="147"/>
      <c r="C1864" s="25"/>
      <c r="D1864" s="26"/>
      <c r="E1864" s="26"/>
    </row>
    <row r="1865" spans="1:5" x14ac:dyDescent="0.25">
      <c r="A1865" s="19"/>
      <c r="B1865" s="147"/>
      <c r="C1865" s="25"/>
      <c r="D1865" s="26"/>
      <c r="E1865" s="26"/>
    </row>
    <row r="1866" spans="1:5" x14ac:dyDescent="0.25">
      <c r="A1866" s="19"/>
      <c r="B1866" s="147"/>
      <c r="C1866" s="25"/>
      <c r="D1866" s="26"/>
      <c r="E1866" s="26"/>
    </row>
    <row r="1867" spans="1:5" x14ac:dyDescent="0.25">
      <c r="A1867" s="19"/>
      <c r="B1867" s="147"/>
      <c r="C1867" s="25"/>
      <c r="D1867" s="26"/>
      <c r="E1867" s="26"/>
    </row>
    <row r="1868" spans="1:5" x14ac:dyDescent="0.25">
      <c r="A1868" s="19"/>
      <c r="B1868" s="147"/>
      <c r="C1868" s="25"/>
      <c r="D1868" s="26"/>
      <c r="E1868" s="26"/>
    </row>
    <row r="1869" spans="1:5" x14ac:dyDescent="0.25">
      <c r="A1869" s="19"/>
      <c r="B1869" s="147"/>
      <c r="C1869" s="25"/>
      <c r="D1869" s="26"/>
      <c r="E1869" s="26"/>
    </row>
    <row r="1870" spans="1:5" x14ac:dyDescent="0.25">
      <c r="A1870" s="19"/>
      <c r="B1870" s="147"/>
      <c r="C1870" s="25"/>
      <c r="D1870" s="26"/>
      <c r="E1870" s="26"/>
    </row>
    <row r="1871" spans="1:5" x14ac:dyDescent="0.25">
      <c r="A1871" s="19"/>
      <c r="B1871" s="147"/>
      <c r="C1871" s="25"/>
      <c r="D1871" s="26"/>
      <c r="E1871" s="26"/>
    </row>
    <row r="1872" spans="1:5" x14ac:dyDescent="0.25">
      <c r="A1872" s="19"/>
      <c r="B1872" s="147"/>
      <c r="C1872" s="25"/>
      <c r="D1872" s="26"/>
      <c r="E1872" s="26"/>
    </row>
    <row r="1873" spans="1:5" x14ac:dyDescent="0.25">
      <c r="A1873" s="19"/>
      <c r="B1873" s="147"/>
      <c r="C1873" s="25"/>
      <c r="D1873" s="26"/>
      <c r="E1873" s="26"/>
    </row>
    <row r="1874" spans="1:5" x14ac:dyDescent="0.25">
      <c r="A1874" s="19"/>
      <c r="B1874" s="147"/>
      <c r="C1874" s="25"/>
      <c r="D1874" s="26"/>
      <c r="E1874" s="26"/>
    </row>
    <row r="1875" spans="1:5" x14ac:dyDescent="0.25">
      <c r="A1875" s="19"/>
      <c r="B1875" s="147"/>
      <c r="C1875" s="25"/>
      <c r="D1875" s="26"/>
      <c r="E1875" s="26"/>
    </row>
    <row r="1876" spans="1:5" x14ac:dyDescent="0.25">
      <c r="A1876" s="19"/>
      <c r="B1876" s="147"/>
      <c r="C1876" s="25"/>
      <c r="D1876" s="26"/>
      <c r="E1876" s="26"/>
    </row>
    <row r="1877" spans="1:5" x14ac:dyDescent="0.25">
      <c r="A1877" s="19"/>
      <c r="B1877" s="147"/>
      <c r="C1877" s="25"/>
      <c r="D1877" s="26"/>
      <c r="E1877" s="26"/>
    </row>
    <row r="1878" spans="1:5" x14ac:dyDescent="0.25">
      <c r="A1878" s="19"/>
      <c r="B1878" s="147"/>
      <c r="C1878" s="25"/>
      <c r="D1878" s="26"/>
      <c r="E1878" s="26"/>
    </row>
    <row r="1879" spans="1:5" x14ac:dyDescent="0.25">
      <c r="A1879" s="19"/>
      <c r="B1879" s="147"/>
      <c r="C1879" s="25"/>
      <c r="D1879" s="26"/>
      <c r="E1879" s="26"/>
    </row>
    <row r="1880" spans="1:5" x14ac:dyDescent="0.25">
      <c r="A1880" s="19"/>
      <c r="B1880" s="147"/>
      <c r="C1880" s="25"/>
      <c r="D1880" s="26"/>
      <c r="E1880" s="26"/>
    </row>
    <row r="1881" spans="1:5" x14ac:dyDescent="0.25">
      <c r="A1881" s="19"/>
      <c r="B1881" s="147"/>
      <c r="C1881" s="25"/>
      <c r="D1881" s="26"/>
      <c r="E1881" s="26"/>
    </row>
    <row r="1882" spans="1:5" x14ac:dyDescent="0.25">
      <c r="A1882" s="19"/>
      <c r="B1882" s="147"/>
      <c r="C1882" s="25"/>
      <c r="D1882" s="26"/>
      <c r="E1882" s="26"/>
    </row>
    <row r="1883" spans="1:5" x14ac:dyDescent="0.25">
      <c r="A1883" s="19"/>
      <c r="B1883" s="147"/>
      <c r="C1883" s="25"/>
      <c r="D1883" s="26"/>
      <c r="E1883" s="26"/>
    </row>
    <row r="1884" spans="1:5" x14ac:dyDescent="0.25">
      <c r="A1884" s="19"/>
      <c r="B1884" s="147"/>
      <c r="C1884" s="25"/>
      <c r="D1884" s="26"/>
      <c r="E1884" s="26"/>
    </row>
    <row r="1885" spans="1:5" x14ac:dyDescent="0.25">
      <c r="A1885" s="19"/>
      <c r="B1885" s="147"/>
      <c r="C1885" s="25"/>
      <c r="D1885" s="26"/>
      <c r="E1885" s="26"/>
    </row>
    <row r="1886" spans="1:5" x14ac:dyDescent="0.25">
      <c r="A1886" s="19"/>
      <c r="B1886" s="147"/>
      <c r="C1886" s="25"/>
      <c r="D1886" s="26"/>
      <c r="E1886" s="26"/>
    </row>
    <row r="1887" spans="1:5" x14ac:dyDescent="0.25">
      <c r="A1887" s="19"/>
      <c r="B1887" s="147"/>
      <c r="C1887" s="25"/>
      <c r="D1887" s="26"/>
      <c r="E1887" s="26"/>
    </row>
    <row r="1888" spans="1:5" x14ac:dyDescent="0.25">
      <c r="A1888" s="19"/>
      <c r="B1888" s="147"/>
      <c r="C1888" s="25"/>
      <c r="D1888" s="26"/>
      <c r="E1888" s="26"/>
    </row>
    <row r="1889" spans="1:5" x14ac:dyDescent="0.25">
      <c r="A1889" s="19"/>
      <c r="B1889" s="147"/>
      <c r="C1889" s="25"/>
      <c r="D1889" s="26"/>
      <c r="E1889" s="26"/>
    </row>
    <row r="1890" spans="1:5" x14ac:dyDescent="0.25">
      <c r="A1890" s="19"/>
      <c r="B1890" s="147"/>
      <c r="C1890" s="25"/>
      <c r="D1890" s="26"/>
      <c r="E1890" s="26"/>
    </row>
    <row r="1891" spans="1:5" x14ac:dyDescent="0.25">
      <c r="A1891" s="19"/>
      <c r="B1891" s="147"/>
      <c r="C1891" s="25"/>
      <c r="D1891" s="26"/>
      <c r="E1891" s="26"/>
    </row>
    <row r="1892" spans="1:5" x14ac:dyDescent="0.25">
      <c r="A1892" s="19"/>
      <c r="B1892" s="147"/>
      <c r="C1892" s="25"/>
      <c r="D1892" s="26"/>
      <c r="E1892" s="26"/>
    </row>
    <row r="1893" spans="1:5" x14ac:dyDescent="0.25">
      <c r="A1893" s="19"/>
      <c r="B1893" s="147"/>
      <c r="C1893" s="25"/>
      <c r="D1893" s="26"/>
      <c r="E1893" s="26"/>
    </row>
    <row r="1894" spans="1:5" x14ac:dyDescent="0.25">
      <c r="A1894" s="19"/>
      <c r="B1894" s="147"/>
      <c r="C1894" s="25"/>
      <c r="D1894" s="26"/>
      <c r="E1894" s="26"/>
    </row>
    <row r="1895" spans="1:5" x14ac:dyDescent="0.25">
      <c r="A1895" s="19"/>
      <c r="B1895" s="147"/>
      <c r="C1895" s="25"/>
      <c r="D1895" s="26"/>
      <c r="E1895" s="26"/>
    </row>
    <row r="1896" spans="1:5" x14ac:dyDescent="0.25">
      <c r="A1896" s="19"/>
      <c r="B1896" s="147"/>
      <c r="C1896" s="25"/>
      <c r="D1896" s="26"/>
      <c r="E1896" s="26"/>
    </row>
    <row r="1897" spans="1:5" x14ac:dyDescent="0.25">
      <c r="A1897" s="19"/>
      <c r="B1897" s="147"/>
      <c r="C1897" s="25"/>
      <c r="D1897" s="26"/>
      <c r="E1897" s="26"/>
    </row>
    <row r="1898" spans="1:5" x14ac:dyDescent="0.25">
      <c r="A1898" s="19"/>
      <c r="B1898" s="147"/>
      <c r="C1898" s="25"/>
      <c r="D1898" s="26"/>
      <c r="E1898" s="26"/>
    </row>
    <row r="1899" spans="1:5" x14ac:dyDescent="0.25">
      <c r="A1899" s="19"/>
      <c r="B1899" s="147"/>
      <c r="C1899" s="25"/>
      <c r="D1899" s="26"/>
      <c r="E1899" s="26"/>
    </row>
    <row r="1900" spans="1:5" x14ac:dyDescent="0.25">
      <c r="A1900" s="19"/>
      <c r="B1900" s="147"/>
      <c r="C1900" s="25"/>
      <c r="D1900" s="26"/>
      <c r="E1900" s="26"/>
    </row>
    <row r="1901" spans="1:5" x14ac:dyDescent="0.25">
      <c r="A1901" s="19"/>
      <c r="B1901" s="147"/>
      <c r="C1901" s="25"/>
      <c r="D1901" s="26"/>
      <c r="E1901" s="26"/>
    </row>
    <row r="1902" spans="1:5" x14ac:dyDescent="0.25">
      <c r="A1902" s="19"/>
      <c r="B1902" s="147"/>
      <c r="C1902" s="25"/>
      <c r="D1902" s="26"/>
      <c r="E1902" s="26"/>
    </row>
    <row r="1903" spans="1:5" x14ac:dyDescent="0.25">
      <c r="A1903" s="19"/>
      <c r="B1903" s="147"/>
      <c r="C1903" s="25"/>
      <c r="D1903" s="26"/>
      <c r="E1903" s="26"/>
    </row>
    <row r="1904" spans="1:5" x14ac:dyDescent="0.25">
      <c r="A1904" s="19"/>
      <c r="B1904" s="147"/>
      <c r="C1904" s="25"/>
      <c r="D1904" s="26"/>
      <c r="E1904" s="26"/>
    </row>
    <row r="1905" spans="1:5" x14ac:dyDescent="0.25">
      <c r="A1905" s="19"/>
      <c r="B1905" s="147"/>
      <c r="C1905" s="25"/>
      <c r="D1905" s="26"/>
      <c r="E1905" s="26"/>
    </row>
    <row r="1906" spans="1:5" x14ac:dyDescent="0.25">
      <c r="A1906" s="19"/>
      <c r="B1906" s="147"/>
      <c r="C1906" s="25"/>
      <c r="D1906" s="26"/>
      <c r="E1906" s="26"/>
    </row>
    <row r="1907" spans="1:5" x14ac:dyDescent="0.25">
      <c r="A1907" s="19"/>
      <c r="B1907" s="147"/>
      <c r="C1907" s="25"/>
      <c r="D1907" s="26"/>
      <c r="E1907" s="26"/>
    </row>
    <row r="1908" spans="1:5" x14ac:dyDescent="0.25">
      <c r="A1908" s="19"/>
      <c r="B1908" s="147"/>
      <c r="C1908" s="25"/>
      <c r="D1908" s="26"/>
      <c r="E1908" s="26"/>
    </row>
    <row r="1909" spans="1:5" x14ac:dyDescent="0.25">
      <c r="A1909" s="19"/>
      <c r="B1909" s="147"/>
      <c r="C1909" s="25"/>
      <c r="D1909" s="26"/>
      <c r="E1909" s="26"/>
    </row>
    <row r="1910" spans="1:5" x14ac:dyDescent="0.25">
      <c r="A1910" s="19"/>
      <c r="B1910" s="147"/>
      <c r="C1910" s="25"/>
      <c r="D1910" s="26"/>
      <c r="E1910" s="26"/>
    </row>
    <row r="1911" spans="1:5" x14ac:dyDescent="0.25">
      <c r="A1911" s="19"/>
      <c r="B1911" s="147"/>
      <c r="C1911" s="25"/>
      <c r="D1911" s="26"/>
      <c r="E1911" s="26"/>
    </row>
    <row r="1912" spans="1:5" x14ac:dyDescent="0.25">
      <c r="A1912" s="19"/>
      <c r="B1912" s="147"/>
      <c r="C1912" s="25"/>
      <c r="D1912" s="26"/>
      <c r="E1912" s="26"/>
    </row>
    <row r="1913" spans="1:5" x14ac:dyDescent="0.25">
      <c r="A1913" s="19"/>
      <c r="B1913" s="147"/>
      <c r="C1913" s="25"/>
      <c r="D1913" s="26"/>
      <c r="E1913" s="26"/>
    </row>
    <row r="1914" spans="1:5" x14ac:dyDescent="0.25">
      <c r="A1914" s="19"/>
      <c r="B1914" s="147"/>
      <c r="C1914" s="25"/>
      <c r="D1914" s="26"/>
      <c r="E1914" s="26"/>
    </row>
    <row r="1915" spans="1:5" x14ac:dyDescent="0.25">
      <c r="A1915" s="19"/>
      <c r="B1915" s="147"/>
      <c r="C1915" s="25"/>
      <c r="D1915" s="26"/>
      <c r="E1915" s="26"/>
    </row>
    <row r="1916" spans="1:5" x14ac:dyDescent="0.25">
      <c r="A1916" s="19"/>
      <c r="B1916" s="147"/>
      <c r="C1916" s="25"/>
      <c r="D1916" s="26"/>
      <c r="E1916" s="26"/>
    </row>
    <row r="1917" spans="1:5" x14ac:dyDescent="0.25">
      <c r="A1917" s="19"/>
      <c r="B1917" s="147"/>
      <c r="C1917" s="25"/>
      <c r="D1917" s="26"/>
      <c r="E1917" s="26"/>
    </row>
    <row r="1918" spans="1:5" x14ac:dyDescent="0.25">
      <c r="A1918" s="19"/>
      <c r="B1918" s="147"/>
      <c r="C1918" s="25"/>
      <c r="D1918" s="26"/>
      <c r="E1918" s="26"/>
    </row>
    <row r="1919" spans="1:5" x14ac:dyDescent="0.25">
      <c r="A1919" s="19"/>
      <c r="B1919" s="147"/>
      <c r="C1919" s="25"/>
      <c r="D1919" s="26"/>
      <c r="E1919" s="26"/>
    </row>
    <row r="1920" spans="1:5" x14ac:dyDescent="0.25">
      <c r="A1920" s="19"/>
      <c r="B1920" s="147"/>
      <c r="C1920" s="25"/>
      <c r="D1920" s="26"/>
      <c r="E1920" s="26"/>
    </row>
    <row r="1921" spans="1:5" x14ac:dyDescent="0.25">
      <c r="A1921" s="19"/>
      <c r="B1921" s="147"/>
      <c r="C1921" s="25"/>
      <c r="D1921" s="26"/>
      <c r="E1921" s="26"/>
    </row>
    <row r="1922" spans="1:5" x14ac:dyDescent="0.25">
      <c r="A1922" s="19"/>
      <c r="B1922" s="147"/>
      <c r="C1922" s="25"/>
      <c r="D1922" s="26"/>
      <c r="E1922" s="26"/>
    </row>
    <row r="1923" spans="1:5" x14ac:dyDescent="0.25">
      <c r="A1923" s="19"/>
      <c r="B1923" s="147"/>
      <c r="C1923" s="25"/>
      <c r="D1923" s="26"/>
      <c r="E1923" s="26"/>
    </row>
    <row r="1924" spans="1:5" x14ac:dyDescent="0.25">
      <c r="A1924" s="19"/>
      <c r="B1924" s="147"/>
      <c r="C1924" s="25"/>
      <c r="D1924" s="26"/>
      <c r="E1924" s="26"/>
    </row>
    <row r="1925" spans="1:5" x14ac:dyDescent="0.25">
      <c r="A1925" s="19"/>
      <c r="B1925" s="147"/>
      <c r="C1925" s="25"/>
      <c r="D1925" s="26"/>
      <c r="E1925" s="26"/>
    </row>
    <row r="1926" spans="1:5" x14ac:dyDescent="0.25">
      <c r="A1926" s="19"/>
      <c r="B1926" s="147"/>
      <c r="C1926" s="25"/>
      <c r="D1926" s="26"/>
      <c r="E1926" s="26"/>
    </row>
    <row r="1927" spans="1:5" x14ac:dyDescent="0.25">
      <c r="A1927" s="19"/>
      <c r="B1927" s="147"/>
      <c r="C1927" s="25"/>
      <c r="D1927" s="26"/>
      <c r="E1927" s="26"/>
    </row>
    <row r="1928" spans="1:5" x14ac:dyDescent="0.25">
      <c r="A1928" s="19"/>
      <c r="B1928" s="147"/>
      <c r="C1928" s="25"/>
      <c r="D1928" s="26"/>
      <c r="E1928" s="26"/>
    </row>
    <row r="1929" spans="1:5" x14ac:dyDescent="0.25">
      <c r="A1929" s="19"/>
      <c r="B1929" s="147"/>
      <c r="C1929" s="25"/>
      <c r="D1929" s="26"/>
      <c r="E1929" s="26"/>
    </row>
    <row r="1930" spans="1:5" x14ac:dyDescent="0.25">
      <c r="A1930" s="19"/>
      <c r="B1930" s="147"/>
      <c r="C1930" s="25"/>
      <c r="D1930" s="26"/>
      <c r="E1930" s="26"/>
    </row>
    <row r="1931" spans="1:5" x14ac:dyDescent="0.25">
      <c r="A1931" s="19"/>
      <c r="B1931" s="147"/>
      <c r="C1931" s="25"/>
      <c r="D1931" s="26"/>
      <c r="E1931" s="26"/>
    </row>
    <row r="1932" spans="1:5" x14ac:dyDescent="0.25">
      <c r="A1932" s="19"/>
      <c r="B1932" s="147"/>
      <c r="C1932" s="25"/>
      <c r="D1932" s="26"/>
      <c r="E1932" s="26"/>
    </row>
    <row r="1933" spans="1:5" x14ac:dyDescent="0.25">
      <c r="A1933" s="19"/>
      <c r="B1933" s="147"/>
      <c r="C1933" s="25"/>
      <c r="D1933" s="26"/>
      <c r="E1933" s="26"/>
    </row>
    <row r="1934" spans="1:5" x14ac:dyDescent="0.25">
      <c r="A1934" s="19"/>
      <c r="B1934" s="147"/>
      <c r="C1934" s="25"/>
      <c r="D1934" s="26"/>
      <c r="E1934" s="26"/>
    </row>
    <row r="1935" spans="1:5" x14ac:dyDescent="0.25">
      <c r="A1935" s="19"/>
      <c r="B1935" s="147"/>
      <c r="C1935" s="25"/>
      <c r="D1935" s="26"/>
      <c r="E1935" s="26"/>
    </row>
    <row r="1936" spans="1:5" x14ac:dyDescent="0.25">
      <c r="A1936" s="19"/>
      <c r="B1936" s="147"/>
      <c r="C1936" s="25"/>
      <c r="D1936" s="26"/>
      <c r="E1936" s="26"/>
    </row>
    <row r="1937" spans="1:5" x14ac:dyDescent="0.25">
      <c r="A1937" s="19"/>
      <c r="B1937" s="147"/>
      <c r="C1937" s="25"/>
      <c r="D1937" s="26"/>
      <c r="E1937" s="26"/>
    </row>
    <row r="1938" spans="1:5" x14ac:dyDescent="0.25">
      <c r="A1938" s="19"/>
      <c r="B1938" s="147"/>
      <c r="C1938" s="25"/>
      <c r="D1938" s="26"/>
      <c r="E1938" s="26"/>
    </row>
    <row r="1939" spans="1:5" x14ac:dyDescent="0.25">
      <c r="A1939" s="19"/>
      <c r="B1939" s="147"/>
      <c r="C1939" s="25"/>
      <c r="D1939" s="26"/>
      <c r="E1939" s="26"/>
    </row>
    <row r="1940" spans="1:5" x14ac:dyDescent="0.25">
      <c r="A1940" s="19"/>
      <c r="B1940" s="147"/>
      <c r="C1940" s="25"/>
      <c r="D1940" s="26"/>
      <c r="E1940" s="26"/>
    </row>
    <row r="1941" spans="1:5" x14ac:dyDescent="0.25">
      <c r="A1941" s="19"/>
      <c r="B1941" s="147"/>
      <c r="C1941" s="25"/>
      <c r="D1941" s="26"/>
      <c r="E1941" s="26"/>
    </row>
    <row r="1942" spans="1:5" x14ac:dyDescent="0.25">
      <c r="A1942" s="19"/>
      <c r="B1942" s="147"/>
      <c r="C1942" s="25"/>
      <c r="D1942" s="26"/>
      <c r="E1942" s="26"/>
    </row>
    <row r="1943" spans="1:5" x14ac:dyDescent="0.25">
      <c r="A1943" s="19"/>
      <c r="B1943" s="147"/>
      <c r="C1943" s="25"/>
      <c r="D1943" s="26"/>
      <c r="E1943" s="26"/>
    </row>
    <row r="1944" spans="1:5" x14ac:dyDescent="0.25">
      <c r="A1944" s="19"/>
      <c r="B1944" s="147"/>
      <c r="C1944" s="25"/>
      <c r="D1944" s="26"/>
      <c r="E1944" s="26"/>
    </row>
    <row r="1945" spans="1:5" x14ac:dyDescent="0.25">
      <c r="A1945" s="19"/>
      <c r="B1945" s="147"/>
      <c r="C1945" s="25"/>
      <c r="D1945" s="26"/>
      <c r="E1945" s="26"/>
    </row>
    <row r="1946" spans="1:5" x14ac:dyDescent="0.25">
      <c r="A1946" s="19"/>
      <c r="B1946" s="147"/>
      <c r="C1946" s="25"/>
      <c r="D1946" s="26"/>
      <c r="E1946" s="26"/>
    </row>
    <row r="1947" spans="1:5" x14ac:dyDescent="0.25">
      <c r="A1947" s="19"/>
      <c r="B1947" s="147"/>
      <c r="C1947" s="25"/>
      <c r="D1947" s="26"/>
      <c r="E1947" s="26"/>
    </row>
    <row r="1948" spans="1:5" x14ac:dyDescent="0.25">
      <c r="A1948" s="19"/>
      <c r="B1948" s="147"/>
      <c r="C1948" s="25"/>
      <c r="D1948" s="26"/>
      <c r="E1948" s="26"/>
    </row>
    <row r="1949" spans="1:5" x14ac:dyDescent="0.25">
      <c r="A1949" s="19"/>
      <c r="B1949" s="147"/>
      <c r="C1949" s="25"/>
      <c r="D1949" s="26"/>
      <c r="E1949" s="26"/>
    </row>
    <row r="1950" spans="1:5" x14ac:dyDescent="0.25">
      <c r="A1950" s="19"/>
      <c r="B1950" s="147"/>
      <c r="C1950" s="25"/>
      <c r="D1950" s="26"/>
      <c r="E1950" s="26"/>
    </row>
    <row r="1951" spans="1:5" x14ac:dyDescent="0.25">
      <c r="A1951" s="19"/>
      <c r="B1951" s="147"/>
      <c r="C1951" s="25"/>
      <c r="D1951" s="26"/>
      <c r="E1951" s="26"/>
    </row>
    <row r="1952" spans="1:5" x14ac:dyDescent="0.25">
      <c r="A1952" s="19"/>
      <c r="B1952" s="147"/>
      <c r="C1952" s="25"/>
      <c r="D1952" s="26"/>
      <c r="E1952" s="26"/>
    </row>
    <row r="1953" spans="1:5" x14ac:dyDescent="0.25">
      <c r="A1953" s="19"/>
      <c r="B1953" s="147"/>
      <c r="C1953" s="25"/>
      <c r="D1953" s="26"/>
      <c r="E1953" s="26"/>
    </row>
    <row r="1954" spans="1:5" x14ac:dyDescent="0.25">
      <c r="A1954" s="19"/>
      <c r="B1954" s="147"/>
      <c r="C1954" s="25"/>
      <c r="D1954" s="26"/>
      <c r="E1954" s="26"/>
    </row>
    <row r="1955" spans="1:5" x14ac:dyDescent="0.25">
      <c r="A1955" s="19"/>
      <c r="B1955" s="147"/>
      <c r="C1955" s="25"/>
      <c r="D1955" s="26"/>
      <c r="E1955" s="26"/>
    </row>
    <row r="1956" spans="1:5" x14ac:dyDescent="0.25">
      <c r="A1956" s="19"/>
      <c r="B1956" s="147"/>
      <c r="C1956" s="25"/>
      <c r="D1956" s="26"/>
      <c r="E1956" s="26"/>
    </row>
    <row r="1957" spans="1:5" x14ac:dyDescent="0.25">
      <c r="A1957" s="19"/>
      <c r="B1957" s="147"/>
      <c r="C1957" s="25"/>
      <c r="D1957" s="26"/>
      <c r="E1957" s="26"/>
    </row>
    <row r="1958" spans="1:5" x14ac:dyDescent="0.25">
      <c r="A1958" s="19"/>
      <c r="B1958" s="147"/>
      <c r="C1958" s="25"/>
      <c r="D1958" s="26"/>
      <c r="E1958" s="26"/>
    </row>
    <row r="1959" spans="1:5" x14ac:dyDescent="0.25">
      <c r="A1959" s="19"/>
      <c r="B1959" s="147"/>
      <c r="C1959" s="25"/>
      <c r="D1959" s="26"/>
      <c r="E1959" s="26"/>
    </row>
    <row r="1960" spans="1:5" x14ac:dyDescent="0.25">
      <c r="A1960" s="19"/>
      <c r="B1960" s="147"/>
      <c r="C1960" s="25"/>
      <c r="D1960" s="26"/>
      <c r="E1960" s="26"/>
    </row>
    <row r="1961" spans="1:5" x14ac:dyDescent="0.25">
      <c r="A1961" s="19"/>
      <c r="B1961" s="147"/>
      <c r="C1961" s="25"/>
      <c r="D1961" s="26"/>
      <c r="E1961" s="26"/>
    </row>
    <row r="1962" spans="1:5" x14ac:dyDescent="0.25">
      <c r="A1962" s="19"/>
      <c r="B1962" s="147"/>
      <c r="C1962" s="25"/>
      <c r="D1962" s="26"/>
      <c r="E1962" s="26"/>
    </row>
    <row r="1963" spans="1:5" x14ac:dyDescent="0.25">
      <c r="A1963" s="19"/>
      <c r="B1963" s="147"/>
      <c r="C1963" s="25"/>
      <c r="D1963" s="26"/>
      <c r="E1963" s="26"/>
    </row>
    <row r="1964" spans="1:5" x14ac:dyDescent="0.25">
      <c r="A1964" s="19"/>
      <c r="B1964" s="147"/>
      <c r="C1964" s="25"/>
      <c r="D1964" s="26"/>
      <c r="E1964" s="26"/>
    </row>
    <row r="1965" spans="1:5" x14ac:dyDescent="0.25">
      <c r="A1965" s="19"/>
      <c r="B1965" s="147"/>
      <c r="C1965" s="25"/>
      <c r="D1965" s="26"/>
      <c r="E1965" s="26"/>
    </row>
    <row r="1966" spans="1:5" x14ac:dyDescent="0.25">
      <c r="A1966" s="19"/>
      <c r="B1966" s="147"/>
      <c r="C1966" s="25"/>
      <c r="D1966" s="26"/>
      <c r="E1966" s="26"/>
    </row>
    <row r="1967" spans="1:5" x14ac:dyDescent="0.25">
      <c r="A1967" s="19"/>
      <c r="B1967" s="147"/>
      <c r="C1967" s="25"/>
      <c r="D1967" s="26"/>
      <c r="E1967" s="26"/>
    </row>
    <row r="1968" spans="1:5" x14ac:dyDescent="0.25">
      <c r="A1968" s="19"/>
      <c r="B1968" s="147"/>
      <c r="C1968" s="25"/>
      <c r="D1968" s="26"/>
      <c r="E1968" s="26"/>
    </row>
    <row r="1969" spans="1:5" x14ac:dyDescent="0.25">
      <c r="A1969" s="19"/>
      <c r="B1969" s="147"/>
      <c r="C1969" s="25"/>
      <c r="D1969" s="26"/>
      <c r="E1969" s="26"/>
    </row>
    <row r="1970" spans="1:5" x14ac:dyDescent="0.25">
      <c r="A1970" s="19"/>
      <c r="B1970" s="147"/>
      <c r="C1970" s="25"/>
      <c r="D1970" s="26"/>
      <c r="E1970" s="26"/>
    </row>
    <row r="1971" spans="1:5" x14ac:dyDescent="0.25">
      <c r="A1971" s="19"/>
      <c r="B1971" s="147"/>
      <c r="C1971" s="25"/>
      <c r="D1971" s="26"/>
      <c r="E1971" s="26"/>
    </row>
    <row r="1972" spans="1:5" x14ac:dyDescent="0.25">
      <c r="A1972" s="19"/>
      <c r="B1972" s="147"/>
      <c r="C1972" s="25"/>
      <c r="D1972" s="26"/>
      <c r="E1972" s="26"/>
    </row>
    <row r="1973" spans="1:5" x14ac:dyDescent="0.25">
      <c r="A1973" s="19"/>
      <c r="B1973" s="147"/>
      <c r="C1973" s="25"/>
      <c r="D1973" s="26"/>
      <c r="E1973" s="26"/>
    </row>
    <row r="1974" spans="1:5" x14ac:dyDescent="0.25">
      <c r="A1974" s="19"/>
      <c r="B1974" s="147"/>
      <c r="C1974" s="25"/>
      <c r="D1974" s="26"/>
      <c r="E1974" s="26"/>
    </row>
    <row r="1975" spans="1:5" x14ac:dyDescent="0.25">
      <c r="A1975" s="19"/>
      <c r="B1975" s="147"/>
      <c r="C1975" s="25"/>
      <c r="D1975" s="26"/>
      <c r="E1975" s="26"/>
    </row>
    <row r="1976" spans="1:5" x14ac:dyDescent="0.25">
      <c r="A1976" s="19"/>
      <c r="B1976" s="147"/>
      <c r="C1976" s="25"/>
      <c r="D1976" s="26"/>
      <c r="E1976" s="26"/>
    </row>
    <row r="1977" spans="1:5" x14ac:dyDescent="0.25">
      <c r="A1977" s="19"/>
      <c r="B1977" s="147"/>
      <c r="C1977" s="25"/>
      <c r="D1977" s="26"/>
      <c r="E1977" s="26"/>
    </row>
    <row r="1978" spans="1:5" x14ac:dyDescent="0.25">
      <c r="A1978" s="19"/>
      <c r="B1978" s="147"/>
      <c r="C1978" s="25"/>
      <c r="D1978" s="26"/>
      <c r="E1978" s="26"/>
    </row>
    <row r="1979" spans="1:5" x14ac:dyDescent="0.25">
      <c r="A1979" s="19"/>
      <c r="B1979" s="147"/>
      <c r="C1979" s="25"/>
      <c r="D1979" s="26"/>
      <c r="E1979" s="26"/>
    </row>
    <row r="1980" spans="1:5" x14ac:dyDescent="0.25">
      <c r="A1980" s="19"/>
      <c r="B1980" s="147"/>
      <c r="C1980" s="25"/>
      <c r="D1980" s="26"/>
      <c r="E1980" s="26"/>
    </row>
    <row r="1981" spans="1:5" x14ac:dyDescent="0.25">
      <c r="A1981" s="19"/>
      <c r="B1981" s="147"/>
      <c r="C1981" s="25"/>
      <c r="D1981" s="26"/>
      <c r="E1981" s="26"/>
    </row>
    <row r="1982" spans="1:5" x14ac:dyDescent="0.25">
      <c r="A1982" s="19"/>
      <c r="B1982" s="147"/>
      <c r="C1982" s="25"/>
      <c r="D1982" s="26"/>
      <c r="E1982" s="26"/>
    </row>
    <row r="1983" spans="1:5" x14ac:dyDescent="0.25">
      <c r="A1983" s="19"/>
      <c r="B1983" s="147"/>
      <c r="C1983" s="25"/>
      <c r="D1983" s="26"/>
      <c r="E1983" s="26"/>
    </row>
    <row r="1984" spans="1:5" x14ac:dyDescent="0.25">
      <c r="A1984" s="19"/>
      <c r="B1984" s="147"/>
      <c r="C1984" s="25"/>
      <c r="D1984" s="26"/>
      <c r="E1984" s="26"/>
    </row>
    <row r="1985" spans="1:5" x14ac:dyDescent="0.25">
      <c r="A1985" s="19"/>
      <c r="B1985" s="147"/>
      <c r="C1985" s="25"/>
      <c r="D1985" s="26"/>
      <c r="E1985" s="26"/>
    </row>
    <row r="1986" spans="1:5" x14ac:dyDescent="0.25">
      <c r="A1986" s="19"/>
      <c r="B1986" s="147"/>
      <c r="C1986" s="25"/>
      <c r="D1986" s="26"/>
      <c r="E1986" s="26"/>
    </row>
    <row r="1987" spans="1:5" x14ac:dyDescent="0.25">
      <c r="A1987" s="19"/>
      <c r="B1987" s="147"/>
      <c r="C1987" s="25"/>
      <c r="D1987" s="26"/>
      <c r="E1987" s="26"/>
    </row>
    <row r="1988" spans="1:5" x14ac:dyDescent="0.25">
      <c r="A1988" s="19"/>
      <c r="B1988" s="147"/>
      <c r="C1988" s="25"/>
      <c r="D1988" s="26"/>
      <c r="E1988" s="26"/>
    </row>
    <row r="1989" spans="1:5" x14ac:dyDescent="0.25">
      <c r="A1989" s="19"/>
      <c r="B1989" s="147"/>
      <c r="C1989" s="25"/>
      <c r="D1989" s="26"/>
      <c r="E1989" s="26"/>
    </row>
    <row r="1990" spans="1:5" x14ac:dyDescent="0.25">
      <c r="A1990" s="19"/>
      <c r="B1990" s="147"/>
      <c r="C1990" s="25"/>
      <c r="D1990" s="26"/>
      <c r="E1990" s="26"/>
    </row>
    <row r="1991" spans="1:5" x14ac:dyDescent="0.25">
      <c r="A1991" s="19"/>
      <c r="B1991" s="147"/>
      <c r="C1991" s="25"/>
      <c r="D1991" s="26"/>
      <c r="E1991" s="26"/>
    </row>
    <row r="1992" spans="1:5" x14ac:dyDescent="0.25">
      <c r="A1992" s="19"/>
      <c r="B1992" s="147"/>
      <c r="C1992" s="25"/>
      <c r="D1992" s="26"/>
      <c r="E1992" s="26"/>
    </row>
    <row r="1993" spans="1:5" x14ac:dyDescent="0.25">
      <c r="A1993" s="19"/>
      <c r="B1993" s="147"/>
      <c r="C1993" s="25"/>
      <c r="D1993" s="26"/>
      <c r="E1993" s="26"/>
    </row>
    <row r="1994" spans="1:5" x14ac:dyDescent="0.25">
      <c r="A1994" s="19"/>
      <c r="B1994" s="147"/>
      <c r="C1994" s="25"/>
      <c r="D1994" s="26"/>
      <c r="E1994" s="26"/>
    </row>
    <row r="1995" spans="1:5" x14ac:dyDescent="0.25">
      <c r="A1995" s="19"/>
      <c r="B1995" s="147"/>
      <c r="C1995" s="25"/>
      <c r="D1995" s="26"/>
      <c r="E1995" s="26"/>
    </row>
    <row r="1996" spans="1:5" x14ac:dyDescent="0.25">
      <c r="A1996" s="19"/>
      <c r="B1996" s="147"/>
      <c r="C1996" s="25"/>
      <c r="D1996" s="26"/>
      <c r="E1996" s="26"/>
    </row>
    <row r="1997" spans="1:5" x14ac:dyDescent="0.25">
      <c r="A1997" s="19"/>
      <c r="B1997" s="147"/>
      <c r="C1997" s="25"/>
      <c r="D1997" s="26"/>
      <c r="E1997" s="26"/>
    </row>
    <row r="1998" spans="1:5" x14ac:dyDescent="0.25">
      <c r="A1998" s="19"/>
      <c r="B1998" s="147"/>
      <c r="C1998" s="25"/>
      <c r="D1998" s="26"/>
      <c r="E1998" s="26"/>
    </row>
    <row r="1999" spans="1:5" x14ac:dyDescent="0.25">
      <c r="A1999" s="19"/>
      <c r="B1999" s="147"/>
      <c r="C1999" s="25"/>
      <c r="D1999" s="26"/>
      <c r="E1999" s="26"/>
    </row>
    <row r="2000" spans="1:5" x14ac:dyDescent="0.25">
      <c r="A2000" s="19"/>
      <c r="B2000" s="147"/>
      <c r="C2000" s="25"/>
      <c r="D2000" s="26"/>
      <c r="E2000" s="26"/>
    </row>
    <row r="2001" spans="1:5" x14ac:dyDescent="0.25">
      <c r="A2001" s="19"/>
      <c r="B2001" s="147"/>
      <c r="C2001" s="25"/>
      <c r="D2001" s="26"/>
      <c r="E2001" s="26"/>
    </row>
    <row r="2002" spans="1:5" x14ac:dyDescent="0.25">
      <c r="A2002" s="19"/>
      <c r="B2002" s="147"/>
      <c r="C2002" s="25"/>
      <c r="D2002" s="26"/>
      <c r="E2002" s="26"/>
    </row>
    <row r="2003" spans="1:5" x14ac:dyDescent="0.25">
      <c r="A2003" s="19"/>
      <c r="B2003" s="147"/>
      <c r="C2003" s="25"/>
      <c r="D2003" s="26"/>
      <c r="E2003" s="26"/>
    </row>
    <row r="2004" spans="1:5" x14ac:dyDescent="0.25">
      <c r="A2004" s="19"/>
      <c r="B2004" s="147"/>
      <c r="C2004" s="25"/>
      <c r="D2004" s="26"/>
      <c r="E2004" s="26"/>
    </row>
    <row r="2005" spans="1:5" x14ac:dyDescent="0.25">
      <c r="A2005" s="19"/>
      <c r="B2005" s="147"/>
      <c r="C2005" s="25"/>
      <c r="D2005" s="26"/>
      <c r="E2005" s="26"/>
    </row>
    <row r="2006" spans="1:5" x14ac:dyDescent="0.25">
      <c r="A2006" s="19"/>
      <c r="B2006" s="147"/>
      <c r="C2006" s="25"/>
      <c r="D2006" s="26"/>
      <c r="E2006" s="26"/>
    </row>
    <row r="2007" spans="1:5" x14ac:dyDescent="0.25">
      <c r="A2007" s="19"/>
      <c r="B2007" s="147"/>
      <c r="C2007" s="25"/>
      <c r="D2007" s="26"/>
      <c r="E2007" s="26"/>
    </row>
    <row r="2008" spans="1:5" x14ac:dyDescent="0.25">
      <c r="A2008" s="19"/>
      <c r="B2008" s="147"/>
      <c r="C2008" s="25"/>
      <c r="D2008" s="26"/>
      <c r="E2008" s="26"/>
    </row>
    <row r="2009" spans="1:5" x14ac:dyDescent="0.25">
      <c r="A2009" s="19"/>
      <c r="B2009" s="147"/>
      <c r="C2009" s="25"/>
      <c r="D2009" s="26"/>
      <c r="E2009" s="26"/>
    </row>
    <row r="2010" spans="1:5" x14ac:dyDescent="0.25">
      <c r="A2010" s="19"/>
      <c r="B2010" s="147"/>
      <c r="C2010" s="25"/>
      <c r="D2010" s="26"/>
      <c r="E2010" s="26"/>
    </row>
    <row r="2011" spans="1:5" x14ac:dyDescent="0.25">
      <c r="A2011" s="19"/>
      <c r="B2011" s="147"/>
      <c r="C2011" s="25"/>
      <c r="D2011" s="26"/>
      <c r="E2011" s="26"/>
    </row>
    <row r="2012" spans="1:5" x14ac:dyDescent="0.25">
      <c r="A2012" s="19"/>
      <c r="B2012" s="147"/>
      <c r="C2012" s="25"/>
      <c r="D2012" s="26"/>
      <c r="E2012" s="26"/>
    </row>
    <row r="2013" spans="1:5" x14ac:dyDescent="0.25">
      <c r="A2013" s="19"/>
      <c r="B2013" s="147"/>
      <c r="C2013" s="25"/>
      <c r="D2013" s="26"/>
      <c r="E2013" s="26"/>
    </row>
    <row r="2014" spans="1:5" x14ac:dyDescent="0.25">
      <c r="A2014" s="19"/>
      <c r="B2014" s="147"/>
      <c r="C2014" s="25"/>
      <c r="D2014" s="26"/>
      <c r="E2014" s="26"/>
    </row>
    <row r="2015" spans="1:5" x14ac:dyDescent="0.25">
      <c r="A2015" s="19"/>
      <c r="B2015" s="147"/>
      <c r="C2015" s="25"/>
      <c r="D2015" s="26"/>
      <c r="E2015" s="26"/>
    </row>
    <row r="2016" spans="1:5" x14ac:dyDescent="0.25">
      <c r="A2016" s="19"/>
      <c r="B2016" s="147"/>
      <c r="C2016" s="25"/>
      <c r="D2016" s="26"/>
      <c r="E2016" s="26"/>
    </row>
    <row r="2017" spans="1:5" x14ac:dyDescent="0.25">
      <c r="A2017" s="19"/>
      <c r="B2017" s="147"/>
      <c r="C2017" s="25"/>
      <c r="D2017" s="26"/>
      <c r="E2017" s="26"/>
    </row>
    <row r="2018" spans="1:5" x14ac:dyDescent="0.25">
      <c r="A2018" s="19"/>
      <c r="B2018" s="147"/>
      <c r="C2018" s="25"/>
      <c r="D2018" s="26"/>
      <c r="E2018" s="26"/>
    </row>
    <row r="2019" spans="1:5" x14ac:dyDescent="0.25">
      <c r="A2019" s="19"/>
      <c r="B2019" s="147"/>
      <c r="C2019" s="25"/>
      <c r="D2019" s="26"/>
      <c r="E2019" s="26"/>
    </row>
    <row r="2020" spans="1:5" x14ac:dyDescent="0.25">
      <c r="A2020" s="19"/>
      <c r="B2020" s="147"/>
      <c r="C2020" s="25"/>
      <c r="D2020" s="26"/>
      <c r="E2020" s="26"/>
    </row>
    <row r="2021" spans="1:5" x14ac:dyDescent="0.25">
      <c r="A2021" s="19"/>
      <c r="B2021" s="147"/>
      <c r="C2021" s="25"/>
      <c r="D2021" s="26"/>
      <c r="E2021" s="26"/>
    </row>
    <row r="2022" spans="1:5" x14ac:dyDescent="0.25">
      <c r="A2022" s="19"/>
      <c r="B2022" s="147"/>
      <c r="C2022" s="25"/>
      <c r="D2022" s="26"/>
      <c r="E2022" s="26"/>
    </row>
    <row r="2023" spans="1:5" x14ac:dyDescent="0.25">
      <c r="A2023" s="19"/>
      <c r="B2023" s="147"/>
      <c r="C2023" s="25"/>
      <c r="D2023" s="26"/>
      <c r="E2023" s="26"/>
    </row>
    <row r="2024" spans="1:5" x14ac:dyDescent="0.25">
      <c r="A2024" s="19"/>
      <c r="B2024" s="147"/>
      <c r="C2024" s="25"/>
      <c r="D2024" s="26"/>
      <c r="E2024" s="26"/>
    </row>
    <row r="2025" spans="1:5" x14ac:dyDescent="0.25">
      <c r="A2025" s="19"/>
      <c r="B2025" s="147"/>
      <c r="C2025" s="25"/>
      <c r="D2025" s="26"/>
      <c r="E2025" s="26"/>
    </row>
    <row r="2026" spans="1:5" x14ac:dyDescent="0.25">
      <c r="A2026" s="19"/>
      <c r="B2026" s="147"/>
      <c r="C2026" s="25"/>
      <c r="D2026" s="26"/>
      <c r="E2026" s="26"/>
    </row>
    <row r="2027" spans="1:5" x14ac:dyDescent="0.25">
      <c r="A2027" s="19"/>
      <c r="B2027" s="147"/>
      <c r="C2027" s="25"/>
      <c r="D2027" s="26"/>
      <c r="E2027" s="26"/>
    </row>
    <row r="2028" spans="1:5" x14ac:dyDescent="0.25">
      <c r="A2028" s="19"/>
      <c r="B2028" s="147"/>
      <c r="C2028" s="25"/>
      <c r="D2028" s="26"/>
      <c r="E2028" s="26"/>
    </row>
    <row r="2029" spans="1:5" x14ac:dyDescent="0.25">
      <c r="A2029" s="19"/>
      <c r="B2029" s="147"/>
      <c r="C2029" s="25"/>
      <c r="D2029" s="26"/>
      <c r="E2029" s="26"/>
    </row>
    <row r="2030" spans="1:5" x14ac:dyDescent="0.25">
      <c r="A2030" s="19"/>
      <c r="B2030" s="147"/>
      <c r="C2030" s="25"/>
      <c r="D2030" s="26"/>
      <c r="E2030" s="26"/>
    </row>
    <row r="2031" spans="1:5" x14ac:dyDescent="0.25">
      <c r="A2031" s="19"/>
      <c r="B2031" s="147"/>
      <c r="C2031" s="25"/>
      <c r="D2031" s="26"/>
      <c r="E2031" s="26"/>
    </row>
    <row r="2032" spans="1:5" x14ac:dyDescent="0.25">
      <c r="A2032" s="19"/>
      <c r="B2032" s="147"/>
      <c r="C2032" s="25"/>
      <c r="D2032" s="26"/>
      <c r="E2032" s="26"/>
    </row>
    <row r="2033" spans="1:5" x14ac:dyDescent="0.25">
      <c r="A2033" s="19"/>
      <c r="B2033" s="147"/>
      <c r="C2033" s="25"/>
      <c r="D2033" s="26"/>
      <c r="E2033" s="26"/>
    </row>
    <row r="2034" spans="1:5" x14ac:dyDescent="0.25">
      <c r="A2034" s="19"/>
      <c r="B2034" s="147"/>
      <c r="C2034" s="25"/>
      <c r="D2034" s="26"/>
      <c r="E2034" s="26"/>
    </row>
    <row r="2035" spans="1:5" x14ac:dyDescent="0.25">
      <c r="A2035" s="19"/>
      <c r="B2035" s="147"/>
      <c r="C2035" s="25"/>
      <c r="D2035" s="26"/>
      <c r="E2035" s="26"/>
    </row>
    <row r="2036" spans="1:5" x14ac:dyDescent="0.25">
      <c r="A2036" s="19"/>
      <c r="B2036" s="147"/>
      <c r="C2036" s="25"/>
      <c r="D2036" s="26"/>
      <c r="E2036" s="26"/>
    </row>
    <row r="2037" spans="1:5" x14ac:dyDescent="0.25">
      <c r="A2037" s="19"/>
      <c r="B2037" s="147"/>
      <c r="C2037" s="25"/>
      <c r="D2037" s="26"/>
      <c r="E2037" s="26"/>
    </row>
    <row r="2038" spans="1:5" x14ac:dyDescent="0.25">
      <c r="A2038" s="19"/>
      <c r="B2038" s="147"/>
      <c r="C2038" s="25"/>
      <c r="D2038" s="26"/>
      <c r="E2038" s="26"/>
    </row>
    <row r="2039" spans="1:5" x14ac:dyDescent="0.25">
      <c r="A2039" s="19"/>
      <c r="B2039" s="147"/>
      <c r="C2039" s="25"/>
      <c r="D2039" s="26"/>
      <c r="E2039" s="26"/>
    </row>
    <row r="2040" spans="1:5" x14ac:dyDescent="0.25">
      <c r="A2040" s="19"/>
      <c r="B2040" s="147"/>
      <c r="C2040" s="25"/>
      <c r="D2040" s="26"/>
      <c r="E2040" s="26"/>
    </row>
    <row r="2041" spans="1:5" x14ac:dyDescent="0.25">
      <c r="A2041" s="19"/>
      <c r="B2041" s="147"/>
      <c r="C2041" s="25"/>
      <c r="D2041" s="26"/>
      <c r="E2041" s="26"/>
    </row>
    <row r="2042" spans="1:5" x14ac:dyDescent="0.25">
      <c r="A2042" s="19"/>
      <c r="B2042" s="147"/>
      <c r="C2042" s="25"/>
      <c r="D2042" s="26"/>
      <c r="E2042" s="26"/>
    </row>
    <row r="2043" spans="1:5" x14ac:dyDescent="0.25">
      <c r="A2043" s="19"/>
      <c r="B2043" s="147"/>
      <c r="C2043" s="25"/>
      <c r="D2043" s="26"/>
      <c r="E2043" s="26"/>
    </row>
    <row r="2044" spans="1:5" x14ac:dyDescent="0.25">
      <c r="A2044" s="19"/>
      <c r="B2044" s="147"/>
      <c r="C2044" s="25"/>
      <c r="D2044" s="26"/>
      <c r="E2044" s="26"/>
    </row>
    <row r="2045" spans="1:5" x14ac:dyDescent="0.25">
      <c r="A2045" s="19"/>
      <c r="B2045" s="147"/>
      <c r="C2045" s="25"/>
      <c r="D2045" s="26"/>
      <c r="E2045" s="26"/>
    </row>
    <row r="2046" spans="1:5" x14ac:dyDescent="0.25">
      <c r="A2046" s="19"/>
      <c r="B2046" s="147"/>
      <c r="C2046" s="25"/>
      <c r="D2046" s="26"/>
      <c r="E2046" s="26"/>
    </row>
    <row r="2047" spans="1:5" x14ac:dyDescent="0.25">
      <c r="A2047" s="19"/>
      <c r="B2047" s="147"/>
      <c r="C2047" s="25"/>
      <c r="D2047" s="26"/>
      <c r="E2047" s="26"/>
    </row>
    <row r="2048" spans="1:5" x14ac:dyDescent="0.25">
      <c r="A2048" s="19"/>
      <c r="B2048" s="147"/>
      <c r="C2048" s="25"/>
      <c r="D2048" s="26"/>
      <c r="E2048" s="26"/>
    </row>
    <row r="2049" spans="1:5" x14ac:dyDescent="0.25">
      <c r="A2049" s="19"/>
      <c r="B2049" s="147"/>
      <c r="C2049" s="25"/>
      <c r="D2049" s="26"/>
      <c r="E2049" s="26"/>
    </row>
    <row r="2050" spans="1:5" x14ac:dyDescent="0.25">
      <c r="A2050" s="19"/>
      <c r="B2050" s="147"/>
      <c r="C2050" s="25"/>
      <c r="D2050" s="26"/>
      <c r="E2050" s="26"/>
    </row>
    <row r="2051" spans="1:5" x14ac:dyDescent="0.25">
      <c r="A2051" s="19"/>
      <c r="B2051" s="147"/>
      <c r="C2051" s="25"/>
      <c r="D2051" s="26"/>
      <c r="E2051" s="26"/>
    </row>
    <row r="2052" spans="1:5" x14ac:dyDescent="0.25">
      <c r="A2052" s="19"/>
      <c r="B2052" s="147"/>
      <c r="C2052" s="25"/>
      <c r="D2052" s="26"/>
      <c r="E2052" s="26"/>
    </row>
    <row r="2053" spans="1:5" x14ac:dyDescent="0.25">
      <c r="A2053" s="19"/>
      <c r="B2053" s="147"/>
      <c r="C2053" s="25"/>
      <c r="D2053" s="26"/>
      <c r="E2053" s="26"/>
    </row>
    <row r="2054" spans="1:5" x14ac:dyDescent="0.25">
      <c r="A2054" s="19"/>
      <c r="B2054" s="147"/>
      <c r="C2054" s="25"/>
      <c r="D2054" s="26"/>
      <c r="E2054" s="26"/>
    </row>
    <row r="2055" spans="1:5" x14ac:dyDescent="0.25">
      <c r="A2055" s="19"/>
      <c r="B2055" s="147"/>
      <c r="C2055" s="25"/>
      <c r="D2055" s="26"/>
      <c r="E2055" s="26"/>
    </row>
    <row r="2056" spans="1:5" x14ac:dyDescent="0.25">
      <c r="A2056" s="19"/>
      <c r="B2056" s="147"/>
      <c r="C2056" s="25"/>
      <c r="D2056" s="26"/>
      <c r="E2056" s="26"/>
    </row>
    <row r="2057" spans="1:5" x14ac:dyDescent="0.25">
      <c r="A2057" s="19"/>
      <c r="B2057" s="147"/>
      <c r="C2057" s="25"/>
      <c r="D2057" s="26"/>
      <c r="E2057" s="26"/>
    </row>
    <row r="2058" spans="1:5" x14ac:dyDescent="0.25">
      <c r="A2058" s="19"/>
      <c r="B2058" s="147"/>
      <c r="C2058" s="25"/>
      <c r="D2058" s="26"/>
      <c r="E2058" s="26"/>
    </row>
    <row r="2059" spans="1:5" x14ac:dyDescent="0.25">
      <c r="A2059" s="19"/>
      <c r="B2059" s="147"/>
      <c r="C2059" s="25"/>
      <c r="D2059" s="26"/>
      <c r="E2059" s="26"/>
    </row>
    <row r="2060" spans="1:5" x14ac:dyDescent="0.25">
      <c r="A2060" s="19"/>
      <c r="B2060" s="147"/>
      <c r="C2060" s="25"/>
      <c r="D2060" s="26"/>
      <c r="E2060" s="26"/>
    </row>
    <row r="2061" spans="1:5" x14ac:dyDescent="0.25">
      <c r="A2061" s="19"/>
      <c r="B2061" s="147"/>
      <c r="C2061" s="25"/>
      <c r="D2061" s="26"/>
      <c r="E2061" s="26"/>
    </row>
    <row r="2062" spans="1:5" x14ac:dyDescent="0.25">
      <c r="A2062" s="19"/>
      <c r="B2062" s="147"/>
      <c r="C2062" s="25"/>
      <c r="D2062" s="26"/>
      <c r="E2062" s="26"/>
    </row>
    <row r="2063" spans="1:5" x14ac:dyDescent="0.25">
      <c r="A2063" s="19"/>
      <c r="B2063" s="147"/>
      <c r="C2063" s="25"/>
      <c r="D2063" s="26"/>
      <c r="E2063" s="26"/>
    </row>
    <row r="2064" spans="1:5" x14ac:dyDescent="0.25">
      <c r="A2064" s="19"/>
      <c r="B2064" s="147"/>
      <c r="C2064" s="25"/>
      <c r="D2064" s="26"/>
      <c r="E2064" s="26"/>
    </row>
    <row r="2065" spans="1:5" x14ac:dyDescent="0.25">
      <c r="A2065" s="19"/>
      <c r="B2065" s="147"/>
      <c r="C2065" s="25"/>
      <c r="D2065" s="26"/>
      <c r="E2065" s="26"/>
    </row>
    <row r="2066" spans="1:5" x14ac:dyDescent="0.25">
      <c r="A2066" s="19"/>
      <c r="B2066" s="147"/>
      <c r="C2066" s="25"/>
      <c r="D2066" s="26"/>
      <c r="E2066" s="26"/>
    </row>
    <row r="2067" spans="1:5" x14ac:dyDescent="0.25">
      <c r="A2067" s="19"/>
      <c r="B2067" s="147"/>
      <c r="C2067" s="25"/>
      <c r="D2067" s="26"/>
      <c r="E2067" s="26"/>
    </row>
    <row r="2068" spans="1:5" x14ac:dyDescent="0.25">
      <c r="A2068" s="19"/>
      <c r="B2068" s="147"/>
      <c r="C2068" s="25"/>
      <c r="D2068" s="26"/>
      <c r="E2068" s="26"/>
    </row>
    <row r="2069" spans="1:5" x14ac:dyDescent="0.25">
      <c r="A2069" s="19"/>
      <c r="B2069" s="147"/>
      <c r="C2069" s="25"/>
      <c r="D2069" s="26"/>
      <c r="E2069" s="26"/>
    </row>
    <row r="2070" spans="1:5" x14ac:dyDescent="0.25">
      <c r="A2070" s="19"/>
      <c r="B2070" s="147"/>
      <c r="C2070" s="25"/>
      <c r="D2070" s="26"/>
      <c r="E2070" s="26"/>
    </row>
    <row r="2071" spans="1:5" x14ac:dyDescent="0.25">
      <c r="A2071" s="19"/>
      <c r="B2071" s="147"/>
      <c r="C2071" s="25"/>
      <c r="D2071" s="26"/>
      <c r="E2071" s="26"/>
    </row>
    <row r="2072" spans="1:5" x14ac:dyDescent="0.25">
      <c r="A2072" s="19"/>
      <c r="B2072" s="147"/>
      <c r="C2072" s="25"/>
      <c r="D2072" s="26"/>
      <c r="E2072" s="26"/>
    </row>
    <row r="2073" spans="1:5" x14ac:dyDescent="0.25">
      <c r="A2073" s="19"/>
      <c r="B2073" s="147"/>
      <c r="C2073" s="25"/>
      <c r="D2073" s="26"/>
      <c r="E2073" s="26"/>
    </row>
    <row r="2074" spans="1:5" x14ac:dyDescent="0.25">
      <c r="A2074" s="19"/>
      <c r="B2074" s="147"/>
      <c r="C2074" s="25"/>
      <c r="D2074" s="26"/>
      <c r="E2074" s="26"/>
    </row>
    <row r="2075" spans="1:5" x14ac:dyDescent="0.25">
      <c r="A2075" s="19"/>
      <c r="B2075" s="147"/>
      <c r="C2075" s="25"/>
      <c r="D2075" s="26"/>
      <c r="E2075" s="26"/>
    </row>
    <row r="2076" spans="1:5" x14ac:dyDescent="0.25">
      <c r="A2076" s="19"/>
      <c r="B2076" s="147"/>
      <c r="C2076" s="25"/>
      <c r="D2076" s="26"/>
      <c r="E2076" s="26"/>
    </row>
    <row r="2077" spans="1:5" x14ac:dyDescent="0.25">
      <c r="A2077" s="19"/>
      <c r="B2077" s="147"/>
      <c r="C2077" s="25"/>
      <c r="D2077" s="26"/>
      <c r="E2077" s="26"/>
    </row>
    <row r="2078" spans="1:5" x14ac:dyDescent="0.25">
      <c r="A2078" s="19"/>
      <c r="B2078" s="147"/>
      <c r="C2078" s="25"/>
      <c r="D2078" s="26"/>
      <c r="E2078" s="26"/>
    </row>
    <row r="2079" spans="1:5" x14ac:dyDescent="0.25">
      <c r="A2079" s="19"/>
      <c r="B2079" s="147"/>
      <c r="C2079" s="25"/>
      <c r="D2079" s="26"/>
      <c r="E2079" s="26"/>
    </row>
    <row r="2080" spans="1:5" x14ac:dyDescent="0.25">
      <c r="A2080" s="19"/>
      <c r="B2080" s="147"/>
      <c r="C2080" s="25"/>
      <c r="D2080" s="26"/>
      <c r="E2080" s="26"/>
    </row>
    <row r="2081" spans="1:6" x14ac:dyDescent="0.25">
      <c r="A2081" s="19"/>
      <c r="B2081" s="147"/>
      <c r="C2081" s="25"/>
      <c r="D2081" s="26"/>
      <c r="E2081" s="26"/>
    </row>
    <row r="2082" spans="1:6" x14ac:dyDescent="0.25">
      <c r="A2082" s="19"/>
      <c r="B2082" s="147"/>
      <c r="C2082" s="25"/>
      <c r="D2082" s="26"/>
      <c r="E2082" s="26"/>
    </row>
    <row r="2083" spans="1:6" x14ac:dyDescent="0.25">
      <c r="A2083" s="19"/>
      <c r="B2083" s="147"/>
      <c r="C2083" s="25"/>
      <c r="D2083" s="26"/>
      <c r="E2083" s="26"/>
    </row>
    <row r="2084" spans="1:6" x14ac:dyDescent="0.25">
      <c r="A2084" s="19"/>
      <c r="B2084" s="147"/>
      <c r="C2084" s="25"/>
      <c r="D2084" s="26"/>
      <c r="E2084" s="26"/>
    </row>
    <row r="2085" spans="1:6" x14ac:dyDescent="0.25">
      <c r="A2085" s="19"/>
      <c r="B2085" s="147"/>
      <c r="C2085" s="25"/>
      <c r="D2085" s="26"/>
      <c r="E2085" s="26"/>
    </row>
    <row r="2086" spans="1:6" x14ac:dyDescent="0.25">
      <c r="A2086" s="19"/>
      <c r="B2086" s="147"/>
      <c r="C2086" s="25"/>
      <c r="D2086" s="26"/>
      <c r="E2086" s="26"/>
      <c r="F2086" s="121"/>
    </row>
    <row r="2087" spans="1:6" x14ac:dyDescent="0.25">
      <c r="A2087" s="19"/>
      <c r="B2087" s="147"/>
      <c r="C2087" s="25"/>
      <c r="D2087" s="26"/>
      <c r="E2087" s="26"/>
      <c r="F2087" s="121"/>
    </row>
    <row r="2088" spans="1:6" x14ac:dyDescent="0.25">
      <c r="A2088" s="19"/>
      <c r="B2088" s="147"/>
      <c r="C2088" s="25"/>
      <c r="D2088" s="26"/>
      <c r="E2088" s="26"/>
      <c r="F2088" s="121"/>
    </row>
    <row r="2089" spans="1:6" x14ac:dyDescent="0.25">
      <c r="A2089" s="19"/>
      <c r="B2089" s="147"/>
      <c r="C2089" s="25"/>
      <c r="D2089" s="26"/>
      <c r="E2089" s="26"/>
      <c r="F2089" s="121"/>
    </row>
    <row r="2090" spans="1:6" x14ac:dyDescent="0.25">
      <c r="A2090" s="19"/>
      <c r="B2090" s="147"/>
      <c r="C2090" s="25"/>
      <c r="D2090" s="26"/>
      <c r="E2090" s="26"/>
      <c r="F2090" s="121"/>
    </row>
    <row r="2091" spans="1:6" x14ac:dyDescent="0.25">
      <c r="A2091" s="19"/>
      <c r="B2091" s="147"/>
      <c r="C2091" s="25"/>
      <c r="D2091" s="26"/>
      <c r="E2091" s="26"/>
      <c r="F2091" s="121"/>
    </row>
    <row r="2092" spans="1:6" x14ac:dyDescent="0.25">
      <c r="A2092" s="19"/>
      <c r="B2092" s="147"/>
      <c r="C2092" s="25"/>
      <c r="D2092" s="26"/>
      <c r="E2092" s="26"/>
      <c r="F2092" s="121"/>
    </row>
    <row r="2093" spans="1:6" x14ac:dyDescent="0.25">
      <c r="A2093" s="19"/>
      <c r="B2093" s="147"/>
      <c r="C2093" s="25"/>
      <c r="D2093" s="26"/>
      <c r="E2093" s="26"/>
      <c r="F2093" s="121"/>
    </row>
    <row r="2094" spans="1:6" x14ac:dyDescent="0.25">
      <c r="A2094" s="19"/>
      <c r="B2094" s="147"/>
      <c r="C2094" s="25"/>
      <c r="D2094" s="26"/>
      <c r="E2094" s="26"/>
      <c r="F2094" s="121"/>
    </row>
    <row r="2095" spans="1:6" x14ac:dyDescent="0.25">
      <c r="A2095" s="19"/>
      <c r="B2095" s="147"/>
      <c r="C2095" s="25"/>
      <c r="D2095" s="26"/>
      <c r="E2095" s="26"/>
      <c r="F2095" s="121"/>
    </row>
    <row r="2096" spans="1:6" x14ac:dyDescent="0.25">
      <c r="A2096" s="19"/>
      <c r="B2096" s="147"/>
      <c r="C2096" s="25"/>
      <c r="D2096" s="26"/>
      <c r="E2096" s="26"/>
      <c r="F2096" s="121"/>
    </row>
    <row r="2097" spans="1:6" x14ac:dyDescent="0.25">
      <c r="A2097" s="19"/>
      <c r="B2097" s="147"/>
      <c r="C2097" s="25"/>
      <c r="D2097" s="26"/>
      <c r="E2097" s="26"/>
      <c r="F2097" s="121"/>
    </row>
    <row r="2098" spans="1:6" x14ac:dyDescent="0.25">
      <c r="A2098" s="19"/>
      <c r="B2098" s="147"/>
      <c r="C2098" s="25"/>
      <c r="D2098" s="26"/>
      <c r="E2098" s="26"/>
      <c r="F2098" s="121"/>
    </row>
    <row r="2099" spans="1:6" x14ac:dyDescent="0.25">
      <c r="A2099" s="19"/>
      <c r="B2099" s="147"/>
      <c r="C2099" s="25"/>
      <c r="D2099" s="26"/>
      <c r="E2099" s="26"/>
      <c r="F2099" s="121"/>
    </row>
    <row r="2100" spans="1:6" x14ac:dyDescent="0.25">
      <c r="A2100" s="19"/>
      <c r="B2100" s="147"/>
      <c r="C2100" s="25"/>
      <c r="D2100" s="26"/>
      <c r="E2100" s="26"/>
      <c r="F2100" s="121"/>
    </row>
    <row r="2101" spans="1:6" x14ac:dyDescent="0.25">
      <c r="A2101" s="19"/>
      <c r="B2101" s="147"/>
      <c r="C2101" s="25"/>
      <c r="D2101" s="26"/>
      <c r="E2101" s="26"/>
      <c r="F2101" s="121"/>
    </row>
    <row r="2102" spans="1:6" x14ac:dyDescent="0.25">
      <c r="A2102" s="19"/>
      <c r="B2102" s="147"/>
      <c r="C2102" s="25"/>
      <c r="D2102" s="26"/>
      <c r="E2102" s="26"/>
      <c r="F2102" s="121"/>
    </row>
    <row r="2103" spans="1:6" x14ac:dyDescent="0.25">
      <c r="A2103" s="19"/>
      <c r="B2103" s="147"/>
      <c r="C2103" s="25"/>
      <c r="D2103" s="26"/>
      <c r="E2103" s="26"/>
      <c r="F2103" s="121"/>
    </row>
  </sheetData>
  <mergeCells count="3">
    <mergeCell ref="A5:F5"/>
    <mergeCell ref="D2:F2"/>
    <mergeCell ref="D1:F1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90" zoomScaleNormal="75" zoomScaleSheetLayoutView="90" workbookViewId="0">
      <selection activeCell="A6" sqref="A6:F6"/>
    </sheetView>
  </sheetViews>
  <sheetFormatPr defaultColWidth="9.28515625" defaultRowHeight="18.75" x14ac:dyDescent="0.2"/>
  <cols>
    <col min="1" max="1" width="80.42578125" style="4" customWidth="1"/>
    <col min="2" max="2" width="9.7109375" style="4" customWidth="1"/>
    <col min="3" max="3" width="9.42578125" style="4" customWidth="1"/>
    <col min="4" max="4" width="15.7109375" style="4" customWidth="1"/>
    <col min="5" max="5" width="16.5703125" style="143" customWidth="1"/>
    <col min="6" max="6" width="15.5703125" style="4" customWidth="1"/>
    <col min="7" max="16384" width="9.28515625" style="4"/>
  </cols>
  <sheetData>
    <row r="1" spans="1:8" s="206" customFormat="1" ht="17.45" customHeight="1" x14ac:dyDescent="0.25">
      <c r="A1" s="295"/>
      <c r="B1" s="470"/>
      <c r="C1" s="470"/>
      <c r="D1" s="607" t="s">
        <v>558</v>
      </c>
      <c r="E1" s="600"/>
      <c r="F1" s="600"/>
    </row>
    <row r="2" spans="1:8" s="137" customFormat="1" ht="96" customHeight="1" x14ac:dyDescent="0.2">
      <c r="A2" s="295"/>
      <c r="B2" s="378"/>
      <c r="C2" s="449"/>
      <c r="D2" s="595" t="s">
        <v>688</v>
      </c>
      <c r="E2" s="596"/>
      <c r="F2" s="596"/>
      <c r="G2" s="469"/>
    </row>
    <row r="3" spans="1:8" s="137" customFormat="1" ht="18.75" customHeight="1" x14ac:dyDescent="0.25">
      <c r="A3" s="295"/>
      <c r="B3" s="608"/>
      <c r="C3" s="609"/>
      <c r="D3" s="609"/>
      <c r="E3" s="609"/>
      <c r="F3" s="610"/>
    </row>
    <row r="4" spans="1:8" s="20" customFormat="1" ht="12.75" x14ac:dyDescent="0.2">
      <c r="D4" s="613"/>
      <c r="E4" s="613"/>
    </row>
    <row r="5" spans="1:8" s="206" customFormat="1" ht="12.75" x14ac:dyDescent="0.2">
      <c r="D5" s="207"/>
      <c r="E5" s="207"/>
    </row>
    <row r="6" spans="1:8" ht="78.75" customHeight="1" x14ac:dyDescent="0.2">
      <c r="A6" s="615" t="s">
        <v>777</v>
      </c>
      <c r="B6" s="615"/>
      <c r="C6" s="615"/>
      <c r="D6" s="600"/>
      <c r="E6" s="600"/>
      <c r="F6" s="600"/>
      <c r="G6" s="139"/>
      <c r="H6" s="139"/>
    </row>
    <row r="7" spans="1:8" ht="4.1500000000000004" hidden="1" customHeight="1" thickBot="1" x14ac:dyDescent="0.25">
      <c r="A7" s="5"/>
      <c r="B7" s="6"/>
      <c r="C7" s="6"/>
      <c r="E7" s="614"/>
      <c r="F7" s="614"/>
      <c r="G7" s="614"/>
      <c r="H7" s="614"/>
    </row>
    <row r="8" spans="1:8" s="21" customFormat="1" ht="27" customHeight="1" thickBot="1" x14ac:dyDescent="0.25">
      <c r="A8" s="5"/>
      <c r="B8" s="6"/>
      <c r="C8" s="6"/>
      <c r="F8" s="7" t="s">
        <v>143</v>
      </c>
      <c r="G8" s="136"/>
      <c r="H8" s="136"/>
    </row>
    <row r="9" spans="1:8" ht="35.1" customHeight="1" x14ac:dyDescent="0.2">
      <c r="A9" s="616" t="s">
        <v>70</v>
      </c>
      <c r="B9" s="618" t="s">
        <v>0</v>
      </c>
      <c r="C9" s="620" t="s">
        <v>20</v>
      </c>
      <c r="D9" s="622" t="s">
        <v>574</v>
      </c>
      <c r="E9" s="611" t="s">
        <v>597</v>
      </c>
      <c r="F9" s="611" t="s">
        <v>687</v>
      </c>
    </row>
    <row r="10" spans="1:8" ht="13.9" customHeight="1" thickBot="1" x14ac:dyDescent="0.25">
      <c r="A10" s="617"/>
      <c r="B10" s="619"/>
      <c r="C10" s="621"/>
      <c r="D10" s="623"/>
      <c r="E10" s="612"/>
      <c r="F10" s="612"/>
    </row>
    <row r="11" spans="1:8" ht="25.5" customHeight="1" thickBot="1" x14ac:dyDescent="0.25">
      <c r="A11" s="192">
        <v>1</v>
      </c>
      <c r="B11" s="193">
        <v>2</v>
      </c>
      <c r="C11" s="194">
        <v>3</v>
      </c>
      <c r="D11" s="191">
        <v>4</v>
      </c>
      <c r="E11" s="195">
        <v>5</v>
      </c>
      <c r="F11" s="191">
        <v>6</v>
      </c>
    </row>
    <row r="12" spans="1:8" ht="33" customHeight="1" x14ac:dyDescent="0.2">
      <c r="A12" s="254" t="s">
        <v>24</v>
      </c>
      <c r="B12" s="272" t="s">
        <v>28</v>
      </c>
      <c r="C12" s="273"/>
      <c r="D12" s="265">
        <f>D13+D14+D15+D16+D17+D18</f>
        <v>477076.6</v>
      </c>
      <c r="E12" s="265">
        <f t="shared" ref="E12:F12" si="0">E13+E14+E15+E16+E17+E18</f>
        <v>408930.6</v>
      </c>
      <c r="F12" s="265">
        <f t="shared" si="0"/>
        <v>388638.9</v>
      </c>
    </row>
    <row r="13" spans="1:8" ht="45" customHeight="1" x14ac:dyDescent="0.2">
      <c r="A13" s="255" t="s">
        <v>51</v>
      </c>
      <c r="B13" s="173" t="s">
        <v>28</v>
      </c>
      <c r="C13" s="174" t="s">
        <v>29</v>
      </c>
      <c r="D13" s="266">
        <f>'Функц. 2026-2028'!F12</f>
        <v>9356.1</v>
      </c>
      <c r="E13" s="186">
        <f>'Функц. 2026-2028'!H12</f>
        <v>9079</v>
      </c>
      <c r="F13" s="186">
        <f>'Функц. 2026-2028'!J12</f>
        <v>9079</v>
      </c>
    </row>
    <row r="14" spans="1:8" ht="63.75" customHeight="1" x14ac:dyDescent="0.2">
      <c r="A14" s="255" t="s">
        <v>52</v>
      </c>
      <c r="B14" s="173" t="s">
        <v>28</v>
      </c>
      <c r="C14" s="174" t="s">
        <v>7</v>
      </c>
      <c r="D14" s="266">
        <f>'Функц. 2026-2028'!F19</f>
        <v>17169.400000000001</v>
      </c>
      <c r="E14" s="186">
        <f>'Функц. 2026-2028'!H19</f>
        <v>16170.399999999998</v>
      </c>
      <c r="F14" s="186">
        <f>'Функц. 2026-2028'!J19</f>
        <v>16247.8</v>
      </c>
    </row>
    <row r="15" spans="1:8" ht="62.25" customHeight="1" x14ac:dyDescent="0.2">
      <c r="A15" s="255" t="s">
        <v>641</v>
      </c>
      <c r="B15" s="173" t="s">
        <v>28</v>
      </c>
      <c r="C15" s="174" t="s">
        <v>47</v>
      </c>
      <c r="D15" s="266">
        <f>'Функц. 2026-2028'!F37</f>
        <v>116593.8</v>
      </c>
      <c r="E15" s="201">
        <f>'Функц. 2026-2028'!H37</f>
        <v>111775.3</v>
      </c>
      <c r="F15" s="201">
        <f>'Функц. 2026-2028'!J37</f>
        <v>112359.7</v>
      </c>
    </row>
    <row r="16" spans="1:8" ht="46.5" customHeight="1" x14ac:dyDescent="0.2">
      <c r="A16" s="255" t="s">
        <v>71</v>
      </c>
      <c r="B16" s="173" t="s">
        <v>28</v>
      </c>
      <c r="C16" s="174" t="s">
        <v>92</v>
      </c>
      <c r="D16" s="266">
        <f>'Функц. 2026-2028'!F69</f>
        <v>42595.4</v>
      </c>
      <c r="E16" s="201">
        <f>'Функц. 2026-2028'!H69</f>
        <v>40184.800000000003</v>
      </c>
      <c r="F16" s="201">
        <f>'Функц. 2026-2028'!J69</f>
        <v>40324.400000000001</v>
      </c>
    </row>
    <row r="17" spans="1:6" ht="25.5" customHeight="1" x14ac:dyDescent="0.2">
      <c r="A17" s="255" t="s">
        <v>72</v>
      </c>
      <c r="B17" s="173" t="s">
        <v>28</v>
      </c>
      <c r="C17" s="174">
        <v>11</v>
      </c>
      <c r="D17" s="266">
        <f>'Функц. 2026-2028'!F101</f>
        <v>1000</v>
      </c>
      <c r="E17" s="201">
        <f>'Функц. 2026-2028'!H101</f>
        <v>0</v>
      </c>
      <c r="F17" s="201">
        <f>'Функц. 2026-2028'!J101</f>
        <v>0</v>
      </c>
    </row>
    <row r="18" spans="1:6" ht="28.5" customHeight="1" x14ac:dyDescent="0.2">
      <c r="A18" s="255" t="s">
        <v>146</v>
      </c>
      <c r="B18" s="173" t="s">
        <v>28</v>
      </c>
      <c r="C18" s="174">
        <v>13</v>
      </c>
      <c r="D18" s="266">
        <f>'Функц. 2026-2028'!F106</f>
        <v>290361.89999999997</v>
      </c>
      <c r="E18" s="201">
        <f>'Функц. 2026-2028'!H106</f>
        <v>231721.1</v>
      </c>
      <c r="F18" s="201">
        <f>'Функц. 2026-2028'!J106</f>
        <v>210628</v>
      </c>
    </row>
    <row r="19" spans="1:6" ht="25.5" customHeight="1" x14ac:dyDescent="0.2">
      <c r="A19" s="256" t="s">
        <v>11</v>
      </c>
      <c r="B19" s="175" t="s">
        <v>29</v>
      </c>
      <c r="C19" s="172"/>
      <c r="D19" s="267">
        <f>D20+D21</f>
        <v>6476.5</v>
      </c>
      <c r="E19" s="185">
        <f>E20+E21</f>
        <v>7185.4</v>
      </c>
      <c r="F19" s="185">
        <f>F20+F21</f>
        <v>9056.1</v>
      </c>
    </row>
    <row r="20" spans="1:6" ht="23.25" customHeight="1" x14ac:dyDescent="0.2">
      <c r="A20" s="257" t="s">
        <v>73</v>
      </c>
      <c r="B20" s="173" t="s">
        <v>29</v>
      </c>
      <c r="C20" s="174" t="s">
        <v>7</v>
      </c>
      <c r="D20" s="266">
        <f>'Функц. 2026-2028'!F194</f>
        <v>6392.5</v>
      </c>
      <c r="E20" s="201">
        <f>'Функц. 2026-2028'!H194</f>
        <v>7101.4</v>
      </c>
      <c r="F20" s="201">
        <f>'Функц. 2026-2028'!J194</f>
        <v>8972.1</v>
      </c>
    </row>
    <row r="21" spans="1:6" ht="26.25" customHeight="1" x14ac:dyDescent="0.2">
      <c r="A21" s="255" t="s">
        <v>74</v>
      </c>
      <c r="B21" s="173" t="s">
        <v>29</v>
      </c>
      <c r="C21" s="174" t="s">
        <v>47</v>
      </c>
      <c r="D21" s="266">
        <f>'Функц. 2026-2028'!F201</f>
        <v>84</v>
      </c>
      <c r="E21" s="201">
        <f>'Функц. 2026-2028'!H201</f>
        <v>84</v>
      </c>
      <c r="F21" s="201">
        <f>'Функц. 2026-2028'!J201</f>
        <v>84</v>
      </c>
    </row>
    <row r="22" spans="1:6" ht="42" customHeight="1" x14ac:dyDescent="0.2">
      <c r="A22" s="256" t="s">
        <v>44</v>
      </c>
      <c r="B22" s="175" t="s">
        <v>7</v>
      </c>
      <c r="C22" s="172"/>
      <c r="D22" s="267">
        <f>D23+D25+D24</f>
        <v>65363.5</v>
      </c>
      <c r="E22" s="185">
        <f>E23+E25+E24</f>
        <v>56596.2</v>
      </c>
      <c r="F22" s="185">
        <f>F23+F25+F24</f>
        <v>67442.8</v>
      </c>
    </row>
    <row r="23" spans="1:6" ht="42.75" customHeight="1" x14ac:dyDescent="0.2">
      <c r="A23" s="255" t="s">
        <v>354</v>
      </c>
      <c r="B23" s="173" t="s">
        <v>7</v>
      </c>
      <c r="C23" s="174" t="s">
        <v>22</v>
      </c>
      <c r="D23" s="266">
        <f>'Функц. 2026-2028'!F209</f>
        <v>2100</v>
      </c>
      <c r="E23" s="201">
        <f>'Функц. 2026-2028'!H209</f>
        <v>1179</v>
      </c>
      <c r="F23" s="201">
        <f>'Функц. 2026-2028'!J209</f>
        <v>1180</v>
      </c>
    </row>
    <row r="24" spans="1:6" s="137" customFormat="1" ht="42.75" customHeight="1" x14ac:dyDescent="0.2">
      <c r="A24" s="258" t="s">
        <v>353</v>
      </c>
      <c r="B24" s="173" t="s">
        <v>7</v>
      </c>
      <c r="C24" s="174" t="s">
        <v>35</v>
      </c>
      <c r="D24" s="266">
        <f>'Функц. 2026-2028'!F224</f>
        <v>36358.699999999997</v>
      </c>
      <c r="E24" s="201">
        <f>'Функц. 2026-2028'!H224</f>
        <v>35672.699999999997</v>
      </c>
      <c r="F24" s="201">
        <f>'Функц. 2026-2028'!J224</f>
        <v>38033</v>
      </c>
    </row>
    <row r="25" spans="1:6" ht="42.75" customHeight="1" x14ac:dyDescent="0.2">
      <c r="A25" s="255" t="s">
        <v>75</v>
      </c>
      <c r="B25" s="173" t="s">
        <v>7</v>
      </c>
      <c r="C25" s="174">
        <v>14</v>
      </c>
      <c r="D25" s="266">
        <f>'Функц. 2026-2028'!F254</f>
        <v>26904.799999999999</v>
      </c>
      <c r="E25" s="201">
        <f>'Функц. 2026-2028'!H254</f>
        <v>19744.5</v>
      </c>
      <c r="F25" s="201">
        <f>'Функц. 2026-2028'!J254</f>
        <v>28229.8</v>
      </c>
    </row>
    <row r="26" spans="1:6" ht="26.25" customHeight="1" x14ac:dyDescent="0.2">
      <c r="A26" s="256" t="s">
        <v>43</v>
      </c>
      <c r="B26" s="175" t="s">
        <v>47</v>
      </c>
      <c r="C26" s="172"/>
      <c r="D26" s="267">
        <f>D28+D31+D29+D30+D27</f>
        <v>270334.39999999997</v>
      </c>
      <c r="E26" s="185">
        <f>E28+E31+E29+E30+E27</f>
        <v>137092.30000000002</v>
      </c>
      <c r="F26" s="185">
        <f>F28+F31+F29+F30+F27</f>
        <v>137259.80000000002</v>
      </c>
    </row>
    <row r="27" spans="1:6" s="20" customFormat="1" ht="26.25" customHeight="1" x14ac:dyDescent="0.3">
      <c r="A27" s="259" t="s">
        <v>142</v>
      </c>
      <c r="B27" s="176" t="s">
        <v>47</v>
      </c>
      <c r="C27" s="177" t="s">
        <v>5</v>
      </c>
      <c r="D27" s="266">
        <f>'Функц. 2026-2028'!F268</f>
        <v>823</v>
      </c>
      <c r="E27" s="201">
        <f>'Функц. 2026-2028'!H268</f>
        <v>823</v>
      </c>
      <c r="F27" s="201">
        <f>'Функц. 2026-2028'!J268</f>
        <v>823</v>
      </c>
    </row>
    <row r="28" spans="1:6" ht="27.75" customHeight="1" x14ac:dyDescent="0.2">
      <c r="A28" s="255" t="s">
        <v>76</v>
      </c>
      <c r="B28" s="173" t="s">
        <v>47</v>
      </c>
      <c r="C28" s="174" t="s">
        <v>16</v>
      </c>
      <c r="D28" s="266">
        <f>'Функц. 2026-2028'!F277</f>
        <v>36536.6</v>
      </c>
      <c r="E28" s="201">
        <f>'Функц. 2026-2028'!H277</f>
        <v>36870.5</v>
      </c>
      <c r="F28" s="201">
        <f>'Функц. 2026-2028'!J277</f>
        <v>36871.200000000004</v>
      </c>
    </row>
    <row r="29" spans="1:6" ht="24" customHeight="1" x14ac:dyDescent="0.2">
      <c r="A29" s="257" t="s">
        <v>77</v>
      </c>
      <c r="B29" s="173" t="s">
        <v>47</v>
      </c>
      <c r="C29" s="174" t="s">
        <v>22</v>
      </c>
      <c r="D29" s="266">
        <f>'Функц. 2026-2028'!F296</f>
        <v>228763</v>
      </c>
      <c r="E29" s="201">
        <f>'Функц. 2026-2028'!H296</f>
        <v>95109</v>
      </c>
      <c r="F29" s="201">
        <f>'Функц. 2026-2028'!J296</f>
        <v>95160.7</v>
      </c>
    </row>
    <row r="30" spans="1:6" ht="24" customHeight="1" x14ac:dyDescent="0.2">
      <c r="A30" s="257" t="s">
        <v>95</v>
      </c>
      <c r="B30" s="173" t="s">
        <v>47</v>
      </c>
      <c r="C30" s="174">
        <v>10</v>
      </c>
      <c r="D30" s="266">
        <f>'Функц. 2026-2028'!F331</f>
        <v>3120.1</v>
      </c>
      <c r="E30" s="201">
        <f>'Функц. 2026-2028'!H331</f>
        <v>3198.1</v>
      </c>
      <c r="F30" s="201">
        <f>'Функц. 2026-2028'!J331</f>
        <v>3313.2</v>
      </c>
    </row>
    <row r="31" spans="1:6" ht="26.25" customHeight="1" x14ac:dyDescent="0.2">
      <c r="A31" s="255" t="s">
        <v>78</v>
      </c>
      <c r="B31" s="173" t="s">
        <v>47</v>
      </c>
      <c r="C31" s="174">
        <v>12</v>
      </c>
      <c r="D31" s="266">
        <f>'Функц. 2026-2028'!F346</f>
        <v>1091.7</v>
      </c>
      <c r="E31" s="201">
        <f>'Функц. 2026-2028'!H346</f>
        <v>1091.7</v>
      </c>
      <c r="F31" s="201">
        <f>'Функц. 2026-2028'!J346</f>
        <v>1091.7</v>
      </c>
    </row>
    <row r="32" spans="1:6" ht="31.5" customHeight="1" x14ac:dyDescent="0.2">
      <c r="A32" s="256" t="s">
        <v>3</v>
      </c>
      <c r="B32" s="175" t="s">
        <v>5</v>
      </c>
      <c r="C32" s="172"/>
      <c r="D32" s="267">
        <f>D33+D35+D36+D34</f>
        <v>1783659.1999999997</v>
      </c>
      <c r="E32" s="185">
        <f>E33+E35+E36+E34</f>
        <v>1453163.4</v>
      </c>
      <c r="F32" s="185">
        <f>F33+F35+F36+F34</f>
        <v>976318.4</v>
      </c>
    </row>
    <row r="33" spans="1:6" ht="24.75" customHeight="1" x14ac:dyDescent="0.2">
      <c r="A33" s="255" t="s">
        <v>79</v>
      </c>
      <c r="B33" s="173" t="s">
        <v>5</v>
      </c>
      <c r="C33" s="174" t="s">
        <v>28</v>
      </c>
      <c r="D33" s="266">
        <f>'Функц. 2026-2028'!F357</f>
        <v>13801</v>
      </c>
      <c r="E33" s="201">
        <f>'Функц. 2026-2028'!H357</f>
        <v>0</v>
      </c>
      <c r="F33" s="201">
        <f>'Функц. 2026-2028'!J357</f>
        <v>0</v>
      </c>
    </row>
    <row r="34" spans="1:6" s="128" customFormat="1" ht="30.75" customHeight="1" x14ac:dyDescent="0.2">
      <c r="A34" s="258" t="s">
        <v>313</v>
      </c>
      <c r="B34" s="178" t="s">
        <v>5</v>
      </c>
      <c r="C34" s="179" t="s">
        <v>29</v>
      </c>
      <c r="D34" s="266">
        <f>'Функц. 2026-2028'!F364</f>
        <v>763244</v>
      </c>
      <c r="E34" s="305">
        <f>'Функц. 2026-2028'!H364</f>
        <v>254723.7</v>
      </c>
      <c r="F34" s="305">
        <f>'Функц. 2026-2028'!J364</f>
        <v>7843</v>
      </c>
    </row>
    <row r="35" spans="1:6" ht="32.25" customHeight="1" x14ac:dyDescent="0.2">
      <c r="A35" s="255" t="s">
        <v>80</v>
      </c>
      <c r="B35" s="173" t="s">
        <v>5</v>
      </c>
      <c r="C35" s="174" t="s">
        <v>7</v>
      </c>
      <c r="D35" s="266">
        <f>'Функц. 2026-2028'!F416</f>
        <v>978222.59999999986</v>
      </c>
      <c r="E35" s="201">
        <f>'Функц. 2026-2028'!H416</f>
        <v>1171773.5</v>
      </c>
      <c r="F35" s="201">
        <f>'Функц. 2026-2028'!J416</f>
        <v>941739.4</v>
      </c>
    </row>
    <row r="36" spans="1:6" ht="31.5" customHeight="1" thickBot="1" x14ac:dyDescent="0.25">
      <c r="A36" s="255" t="s">
        <v>81</v>
      </c>
      <c r="B36" s="173" t="s">
        <v>5</v>
      </c>
      <c r="C36" s="174" t="s">
        <v>5</v>
      </c>
      <c r="D36" s="266">
        <f>'Функц. 2026-2028'!F502</f>
        <v>28391.600000000002</v>
      </c>
      <c r="E36" s="201">
        <f>'Функц. 2026-2028'!H502</f>
        <v>26666.199999999997</v>
      </c>
      <c r="F36" s="201">
        <f>'Функц. 2026-2028'!J502</f>
        <v>26736</v>
      </c>
    </row>
    <row r="37" spans="1:6" s="466" customFormat="1" ht="31.5" customHeight="1" thickBot="1" x14ac:dyDescent="0.25">
      <c r="A37" s="260">
        <v>1</v>
      </c>
      <c r="B37" s="189">
        <v>2</v>
      </c>
      <c r="C37" s="190">
        <v>3</v>
      </c>
      <c r="D37" s="268">
        <v>4</v>
      </c>
      <c r="E37" s="203">
        <v>5</v>
      </c>
      <c r="F37" s="203">
        <v>6</v>
      </c>
    </row>
    <row r="38" spans="1:6" s="137" customFormat="1" ht="24.75" customHeight="1" x14ac:dyDescent="0.3">
      <c r="A38" s="261" t="s">
        <v>38</v>
      </c>
      <c r="B38" s="180" t="s">
        <v>92</v>
      </c>
      <c r="C38" s="181"/>
      <c r="D38" s="267">
        <f>D39</f>
        <v>139</v>
      </c>
      <c r="E38" s="267">
        <f t="shared" ref="E38:F38" si="1">E39</f>
        <v>0</v>
      </c>
      <c r="F38" s="267">
        <f t="shared" si="1"/>
        <v>0</v>
      </c>
    </row>
    <row r="39" spans="1:6" s="379" customFormat="1" ht="24.75" customHeight="1" x14ac:dyDescent="0.3">
      <c r="A39" s="383" t="s">
        <v>632</v>
      </c>
      <c r="B39" s="384" t="s">
        <v>92</v>
      </c>
      <c r="C39" s="385" t="s">
        <v>5</v>
      </c>
      <c r="D39" s="382">
        <f>'Функц. 2026-2028'!F531</f>
        <v>139</v>
      </c>
      <c r="E39" s="293">
        <f>'Функц. 2026-2028'!H531</f>
        <v>0</v>
      </c>
      <c r="F39" s="293">
        <f>'Функц. 2026-2028'!J531</f>
        <v>0</v>
      </c>
    </row>
    <row r="40" spans="1:6" ht="26.25" customHeight="1" x14ac:dyDescent="0.2">
      <c r="A40" s="262" t="s">
        <v>4</v>
      </c>
      <c r="B40" s="175" t="s">
        <v>8</v>
      </c>
      <c r="C40" s="182"/>
      <c r="D40" s="269">
        <f>D41+D42+D44+D45+D43</f>
        <v>1515409.2</v>
      </c>
      <c r="E40" s="208">
        <f>E41+E42+E44+E45+E43</f>
        <v>1515143.8</v>
      </c>
      <c r="F40" s="208">
        <f>F41+F42+F44+F45+F43</f>
        <v>1524784.0999999999</v>
      </c>
    </row>
    <row r="41" spans="1:6" ht="30" customHeight="1" x14ac:dyDescent="0.2">
      <c r="A41" s="255" t="s">
        <v>82</v>
      </c>
      <c r="B41" s="183" t="s">
        <v>8</v>
      </c>
      <c r="C41" s="174" t="s">
        <v>28</v>
      </c>
      <c r="D41" s="266">
        <f>'Функц. 2026-2028'!F539</f>
        <v>465204.3</v>
      </c>
      <c r="E41" s="186">
        <f>'Функц. 2026-2028'!H539</f>
        <v>473761.6</v>
      </c>
      <c r="F41" s="186">
        <f>'Функц. 2026-2028'!J539</f>
        <v>479035.8</v>
      </c>
    </row>
    <row r="42" spans="1:6" ht="24.75" customHeight="1" x14ac:dyDescent="0.2">
      <c r="A42" s="255" t="s">
        <v>83</v>
      </c>
      <c r="B42" s="183" t="s">
        <v>8</v>
      </c>
      <c r="C42" s="174" t="s">
        <v>29</v>
      </c>
      <c r="D42" s="270">
        <f>'Функц. 2026-2028'!F556</f>
        <v>839116.4</v>
      </c>
      <c r="E42" s="187">
        <f>'Функц. 2026-2028'!H556</f>
        <v>833951.3</v>
      </c>
      <c r="F42" s="187">
        <f>'Функц. 2026-2028'!J556</f>
        <v>837938.4</v>
      </c>
    </row>
    <row r="43" spans="1:6" ht="27.75" customHeight="1" x14ac:dyDescent="0.2">
      <c r="A43" s="255" t="s">
        <v>141</v>
      </c>
      <c r="B43" s="183" t="s">
        <v>8</v>
      </c>
      <c r="C43" s="174" t="s">
        <v>7</v>
      </c>
      <c r="D43" s="266">
        <f>'Функц. 2026-2028'!F613</f>
        <v>170435.3</v>
      </c>
      <c r="E43" s="201">
        <f>'Функц. 2026-2028'!H613</f>
        <v>168204.6</v>
      </c>
      <c r="F43" s="201">
        <f>'Функц. 2026-2028'!J613</f>
        <v>168468.2</v>
      </c>
    </row>
    <row r="44" spans="1:6" ht="25.5" customHeight="1" x14ac:dyDescent="0.2">
      <c r="A44" s="255" t="s">
        <v>130</v>
      </c>
      <c r="B44" s="173" t="s">
        <v>8</v>
      </c>
      <c r="C44" s="174" t="s">
        <v>8</v>
      </c>
      <c r="D44" s="266">
        <f>'Функц. 2026-2028'!F644</f>
        <v>2988.5</v>
      </c>
      <c r="E44" s="201">
        <f>'Функц. 2026-2028'!H644</f>
        <v>3063.2</v>
      </c>
      <c r="F44" s="201">
        <f>'Функц. 2026-2028'!J644</f>
        <v>3173.5</v>
      </c>
    </row>
    <row r="45" spans="1:6" ht="28.5" customHeight="1" x14ac:dyDescent="0.2">
      <c r="A45" s="255" t="s">
        <v>84</v>
      </c>
      <c r="B45" s="173" t="s">
        <v>8</v>
      </c>
      <c r="C45" s="174" t="s">
        <v>22</v>
      </c>
      <c r="D45" s="266">
        <f>'Функц. 2026-2028'!F666</f>
        <v>37664.699999999997</v>
      </c>
      <c r="E45" s="201">
        <f>'Функц. 2026-2028'!H666</f>
        <v>36163.100000000006</v>
      </c>
      <c r="F45" s="201">
        <f>'Функц. 2026-2028'!J666</f>
        <v>36168.199999999997</v>
      </c>
    </row>
    <row r="46" spans="1:6" ht="37.35" customHeight="1" x14ac:dyDescent="0.2">
      <c r="A46" s="256" t="s">
        <v>21</v>
      </c>
      <c r="B46" s="175" t="s">
        <v>16</v>
      </c>
      <c r="C46" s="182"/>
      <c r="D46" s="267">
        <f>D47</f>
        <v>226462.9</v>
      </c>
      <c r="E46" s="185">
        <f>E47</f>
        <v>226143.50000000003</v>
      </c>
      <c r="F46" s="185">
        <f>F47</f>
        <v>229427.59999999998</v>
      </c>
    </row>
    <row r="47" spans="1:6" ht="27.75" customHeight="1" x14ac:dyDescent="0.2">
      <c r="A47" s="255" t="s">
        <v>85</v>
      </c>
      <c r="B47" s="173" t="s">
        <v>16</v>
      </c>
      <c r="C47" s="174" t="s">
        <v>28</v>
      </c>
      <c r="D47" s="266">
        <f>'Функц. 2026-2028'!F700</f>
        <v>226462.9</v>
      </c>
      <c r="E47" s="201">
        <f>'Функц. 2026-2028'!H700</f>
        <v>226143.50000000003</v>
      </c>
      <c r="F47" s="201">
        <f>'Функц. 2026-2028'!J700</f>
        <v>229427.59999999998</v>
      </c>
    </row>
    <row r="48" spans="1:6" ht="28.5" customHeight="1" x14ac:dyDescent="0.2">
      <c r="A48" s="256" t="s">
        <v>91</v>
      </c>
      <c r="B48" s="175" t="s">
        <v>35</v>
      </c>
      <c r="C48" s="182"/>
      <c r="D48" s="267">
        <f>D49+D52+D51+D50</f>
        <v>50036.1</v>
      </c>
      <c r="E48" s="185">
        <f>E49+E52+E51+E50</f>
        <v>59797.899999999994</v>
      </c>
      <c r="F48" s="185">
        <f>F49+F52+F51+F50</f>
        <v>59546.6</v>
      </c>
    </row>
    <row r="49" spans="1:6" ht="20.25" customHeight="1" x14ac:dyDescent="0.2">
      <c r="A49" s="255" t="s">
        <v>86</v>
      </c>
      <c r="B49" s="173">
        <v>10</v>
      </c>
      <c r="C49" s="174" t="s">
        <v>28</v>
      </c>
      <c r="D49" s="266">
        <f>'Функц. 2026-2028'!F763</f>
        <v>9097.1999999999989</v>
      </c>
      <c r="E49" s="201">
        <f>'Функц. 2026-2028'!H763</f>
        <v>9097.2000000000007</v>
      </c>
      <c r="F49" s="201">
        <f>'Функц. 2026-2028'!J763</f>
        <v>9097.1999999999989</v>
      </c>
    </row>
    <row r="50" spans="1:6" s="234" customFormat="1" ht="20.25" customHeight="1" x14ac:dyDescent="0.3">
      <c r="A50" s="235" t="s">
        <v>438</v>
      </c>
      <c r="B50" s="178">
        <v>10</v>
      </c>
      <c r="C50" s="179" t="s">
        <v>7</v>
      </c>
      <c r="D50" s="266">
        <f>'Функц. 2026-2028'!F770</f>
        <v>349</v>
      </c>
      <c r="E50" s="201">
        <f>'Функц. 2026-2028'!H770</f>
        <v>3611</v>
      </c>
      <c r="F50" s="201">
        <f>'Функц. 2026-2028'!J770</f>
        <v>4198</v>
      </c>
    </row>
    <row r="51" spans="1:6" ht="27.75" customHeight="1" x14ac:dyDescent="0.2">
      <c r="A51" s="255" t="s">
        <v>87</v>
      </c>
      <c r="B51" s="173">
        <v>10</v>
      </c>
      <c r="C51" s="174" t="s">
        <v>47</v>
      </c>
      <c r="D51" s="266">
        <f>'Функц. 2026-2028'!F781</f>
        <v>40449.9</v>
      </c>
      <c r="E51" s="201">
        <f>'Функц. 2026-2028'!H781</f>
        <v>46949.7</v>
      </c>
      <c r="F51" s="201">
        <f>'Функц. 2026-2028'!J781</f>
        <v>46111.4</v>
      </c>
    </row>
    <row r="52" spans="1:6" ht="28.5" customHeight="1" x14ac:dyDescent="0.2">
      <c r="A52" s="255" t="s">
        <v>88</v>
      </c>
      <c r="B52" s="173">
        <v>10</v>
      </c>
      <c r="C52" s="174" t="s">
        <v>92</v>
      </c>
      <c r="D52" s="266">
        <f>'Функц. 2026-2028'!F798</f>
        <v>140</v>
      </c>
      <c r="E52" s="201">
        <f>'Функц. 2026-2028'!H798</f>
        <v>140</v>
      </c>
      <c r="F52" s="201">
        <f>'Функц. 2026-2028'!J798</f>
        <v>140</v>
      </c>
    </row>
    <row r="53" spans="1:6" ht="34.35" customHeight="1" x14ac:dyDescent="0.2">
      <c r="A53" s="256" t="s">
        <v>13</v>
      </c>
      <c r="B53" s="184">
        <v>11</v>
      </c>
      <c r="C53" s="172"/>
      <c r="D53" s="267">
        <f>D54+D55</f>
        <v>159536.5</v>
      </c>
      <c r="E53" s="267">
        <f>E54+E55</f>
        <v>149801.4</v>
      </c>
      <c r="F53" s="267">
        <f>F54+F55</f>
        <v>151495.4</v>
      </c>
    </row>
    <row r="54" spans="1:6" ht="28.5" customHeight="1" x14ac:dyDescent="0.2">
      <c r="A54" s="257" t="s">
        <v>89</v>
      </c>
      <c r="B54" s="173">
        <v>11</v>
      </c>
      <c r="C54" s="174" t="s">
        <v>29</v>
      </c>
      <c r="D54" s="266">
        <f>'Функц. 2026-2028'!F809</f>
        <v>10832.5</v>
      </c>
      <c r="E54" s="201">
        <f>'Функц. 2026-2028'!H809</f>
        <v>3727.4</v>
      </c>
      <c r="F54" s="201">
        <f>'Функц. 2026-2028'!J809</f>
        <v>3727.4</v>
      </c>
    </row>
    <row r="55" spans="1:6" s="298" customFormat="1" ht="28.5" customHeight="1" x14ac:dyDescent="0.2">
      <c r="A55" s="257" t="s">
        <v>561</v>
      </c>
      <c r="B55" s="173">
        <v>11</v>
      </c>
      <c r="C55" s="174" t="s">
        <v>7</v>
      </c>
      <c r="D55" s="266">
        <f>'Функц. 2026-2028'!F823</f>
        <v>148704</v>
      </c>
      <c r="E55" s="201">
        <f>'Функц. 2026-2028'!H823</f>
        <v>146074</v>
      </c>
      <c r="F55" s="201">
        <f>'Функц. 2026-2028'!J823</f>
        <v>147768</v>
      </c>
    </row>
    <row r="56" spans="1:6" ht="36.6" customHeight="1" x14ac:dyDescent="0.2">
      <c r="A56" s="256" t="s">
        <v>419</v>
      </c>
      <c r="B56" s="184">
        <v>13</v>
      </c>
      <c r="C56" s="172"/>
      <c r="D56" s="267">
        <f>D57</f>
        <v>13837.1</v>
      </c>
      <c r="E56" s="185">
        <f>E57</f>
        <v>32783.800000000003</v>
      </c>
      <c r="F56" s="185">
        <f>F57</f>
        <v>32789.9</v>
      </c>
    </row>
    <row r="57" spans="1:6" ht="39.6" customHeight="1" thickBot="1" x14ac:dyDescent="0.25">
      <c r="A57" s="263" t="s">
        <v>420</v>
      </c>
      <c r="B57" s="196">
        <v>13</v>
      </c>
      <c r="C57" s="197" t="s">
        <v>28</v>
      </c>
      <c r="D57" s="271">
        <f>'Функц. 2026-2028'!F832</f>
        <v>13837.1</v>
      </c>
      <c r="E57" s="202">
        <f>'Функц. 2026-2028'!H837</f>
        <v>32783.800000000003</v>
      </c>
      <c r="F57" s="202">
        <f>'Функц. 2026-2028'!J837</f>
        <v>32789.9</v>
      </c>
    </row>
    <row r="58" spans="1:6" ht="35.1" customHeight="1" thickBot="1" x14ac:dyDescent="0.25">
      <c r="A58" s="264" t="s">
        <v>54</v>
      </c>
      <c r="B58" s="198"/>
      <c r="C58" s="199"/>
      <c r="D58" s="200">
        <f>D56+D53+D48+D46+D40+D32+D26+D22+D19+D12+D38</f>
        <v>4568330.9999999991</v>
      </c>
      <c r="E58" s="304">
        <f>E56+E53+E48+E46+E40+E32+E26+E22+E19+E12+E38</f>
        <v>4046638.3</v>
      </c>
      <c r="F58" s="304">
        <f>F56+F53+F48+F46+F40+F32+F26+F22+F19+F12+F38</f>
        <v>3576759.5999999996</v>
      </c>
    </row>
  </sheetData>
  <mergeCells count="12">
    <mergeCell ref="D2:F2"/>
    <mergeCell ref="D1:F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</mergeCells>
  <phoneticPr fontId="29" type="noConversion"/>
  <pageMargins left="0.7" right="0.7" top="0.75" bottom="0.75" header="0.3" footer="0.3"/>
  <pageSetup paperSize="9" orientation="portrait" verticalDpi="0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7"/>
  <sheetViews>
    <sheetView view="pageBreakPreview" topLeftCell="X944" zoomScaleNormal="100" zoomScaleSheetLayoutView="100" workbookViewId="0">
      <selection activeCell="AF961" sqref="AF961"/>
    </sheetView>
  </sheetViews>
  <sheetFormatPr defaultColWidth="9.28515625" defaultRowHeight="16.5" x14ac:dyDescent="0.25"/>
  <cols>
    <col min="1" max="1" width="77.28515625" style="14" hidden="1" customWidth="1"/>
    <col min="2" max="2" width="12.42578125" style="29" hidden="1" customWidth="1"/>
    <col min="3" max="3" width="7" style="15" hidden="1" customWidth="1"/>
    <col min="4" max="4" width="6.5703125" style="15" hidden="1" customWidth="1"/>
    <col min="5" max="5" width="12.28515625" style="15" hidden="1" customWidth="1"/>
    <col min="6" max="6" width="6.42578125" style="15" hidden="1" customWidth="1"/>
    <col min="7" max="7" width="12.42578125" style="15" hidden="1" customWidth="1"/>
    <col min="8" max="8" width="2.28515625" style="30" hidden="1" customWidth="1"/>
    <col min="9" max="9" width="12.28515625" style="31" hidden="1" customWidth="1"/>
    <col min="10" max="10" width="11.7109375" style="31" hidden="1" customWidth="1"/>
    <col min="11" max="11" width="14.42578125" style="31" hidden="1" customWidth="1"/>
    <col min="12" max="12" width="12.28515625" style="31" hidden="1" customWidth="1"/>
    <col min="13" max="13" width="13.5703125" style="31" hidden="1" customWidth="1"/>
    <col min="14" max="14" width="9" style="31" hidden="1" customWidth="1"/>
    <col min="15" max="15" width="11.42578125" style="32" hidden="1" customWidth="1"/>
    <col min="16" max="16" width="13.5703125" style="33" hidden="1" customWidth="1"/>
    <col min="17" max="17" width="11.28515625" style="3" hidden="1" customWidth="1"/>
    <col min="18" max="18" width="14.42578125" style="34" hidden="1" customWidth="1"/>
    <col min="19" max="19" width="9.28515625" style="35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6" hidden="1" customWidth="1"/>
    <col min="24" max="24" width="94" style="10" customWidth="1"/>
    <col min="25" max="25" width="10.5703125" style="14" customWidth="1"/>
    <col min="26" max="26" width="7" style="17" customWidth="1"/>
    <col min="27" max="27" width="6.5703125" style="17" customWidth="1"/>
    <col min="28" max="28" width="16.7109375" style="18" customWidth="1"/>
    <col min="29" max="29" width="6.42578125" style="17" customWidth="1"/>
    <col min="30" max="34" width="15.85546875" style="16" customWidth="1"/>
    <col min="35" max="35" width="13.28515625" style="3" customWidth="1"/>
    <col min="36" max="16384" width="9.28515625" style="3"/>
  </cols>
  <sheetData>
    <row r="1" spans="1:38" hidden="1" x14ac:dyDescent="0.25">
      <c r="AG1" s="204"/>
      <c r="AH1" s="204"/>
    </row>
    <row r="2" spans="1:38" ht="15.75" x14ac:dyDescent="0.25">
      <c r="AB2" s="470"/>
      <c r="AC2" s="470"/>
      <c r="AD2" s="607" t="s">
        <v>555</v>
      </c>
      <c r="AE2" s="600"/>
      <c r="AF2" s="600"/>
      <c r="AG2" s="300"/>
      <c r="AH2" s="300"/>
    </row>
    <row r="3" spans="1:38" ht="106.5" customHeight="1" x14ac:dyDescent="0.25">
      <c r="AB3" s="307"/>
      <c r="AC3" s="449"/>
      <c r="AD3" s="595" t="s">
        <v>688</v>
      </c>
      <c r="AE3" s="596"/>
      <c r="AF3" s="596"/>
      <c r="AG3" s="468"/>
      <c r="AH3" s="300"/>
    </row>
    <row r="4" spans="1:38" ht="15.75" x14ac:dyDescent="0.25">
      <c r="AB4" s="308"/>
      <c r="AC4" s="308"/>
      <c r="AD4" s="308"/>
      <c r="AE4" s="308"/>
      <c r="AF4" s="308"/>
      <c r="AG4" s="300"/>
      <c r="AH4" s="300"/>
    </row>
    <row r="5" spans="1:38" s="40" customFormat="1" ht="58.9" customHeight="1" x14ac:dyDescent="0.3">
      <c r="A5" s="630"/>
      <c r="B5" s="631"/>
      <c r="C5" s="631"/>
      <c r="D5" s="631"/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1"/>
      <c r="P5" s="631"/>
      <c r="Q5" s="631"/>
      <c r="R5" s="631"/>
      <c r="S5" s="631"/>
      <c r="T5" s="631"/>
      <c r="U5" s="39"/>
      <c r="W5" s="39"/>
      <c r="X5" s="632" t="s">
        <v>778</v>
      </c>
      <c r="Y5" s="632"/>
      <c r="Z5" s="599"/>
      <c r="AA5" s="599"/>
      <c r="AB5" s="599"/>
      <c r="AC5" s="599"/>
      <c r="AD5" s="633"/>
      <c r="AE5" s="633"/>
      <c r="AF5" s="600"/>
      <c r="AG5" s="162"/>
      <c r="AH5" s="162"/>
      <c r="AI5" s="41"/>
      <c r="AJ5" s="626"/>
      <c r="AK5" s="598"/>
      <c r="AL5" s="598"/>
    </row>
    <row r="6" spans="1:38" s="40" customFormat="1" ht="21" thickBot="1" x14ac:dyDescent="0.35">
      <c r="A6" s="630"/>
      <c r="B6" s="631"/>
      <c r="C6" s="631"/>
      <c r="D6" s="631"/>
      <c r="E6" s="631"/>
      <c r="F6" s="631"/>
      <c r="G6" s="631"/>
      <c r="H6" s="631"/>
      <c r="I6" s="631"/>
      <c r="J6" s="631"/>
      <c r="K6" s="631"/>
      <c r="L6" s="631"/>
      <c r="M6" s="631"/>
      <c r="N6" s="631"/>
      <c r="O6" s="631"/>
      <c r="P6" s="631"/>
      <c r="Q6" s="631"/>
      <c r="R6" s="631"/>
      <c r="S6" s="631"/>
      <c r="T6" s="631"/>
      <c r="U6" s="42"/>
      <c r="V6" s="41"/>
      <c r="W6" s="41"/>
      <c r="X6" s="632"/>
      <c r="Y6" s="632"/>
      <c r="Z6" s="632"/>
      <c r="AA6" s="632"/>
      <c r="AB6" s="632"/>
      <c r="AC6" s="632"/>
      <c r="AD6" s="130"/>
      <c r="AF6" s="299" t="s">
        <v>568</v>
      </c>
      <c r="AJ6" s="628"/>
      <c r="AK6" s="629"/>
      <c r="AL6" s="629"/>
    </row>
    <row r="7" spans="1:38" ht="66" customHeight="1" x14ac:dyDescent="0.25">
      <c r="A7" s="46"/>
      <c r="B7" s="47"/>
      <c r="C7" s="48"/>
      <c r="D7" s="48"/>
      <c r="E7" s="48"/>
      <c r="F7" s="48"/>
      <c r="G7" s="49"/>
      <c r="H7" s="50"/>
      <c r="I7" s="51"/>
      <c r="J7" s="49"/>
      <c r="K7" s="52"/>
      <c r="L7" s="53"/>
      <c r="M7" s="52"/>
      <c r="N7" s="53"/>
      <c r="O7" s="54"/>
      <c r="P7" s="55"/>
      <c r="Q7" s="50"/>
      <c r="R7" s="56"/>
      <c r="S7" s="53"/>
      <c r="T7" s="54"/>
      <c r="U7" s="54"/>
      <c r="V7" s="54"/>
      <c r="X7" s="405" t="s">
        <v>70</v>
      </c>
      <c r="Y7" s="433" t="s">
        <v>17</v>
      </c>
      <c r="Z7" s="404" t="s">
        <v>0</v>
      </c>
      <c r="AA7" s="404" t="s">
        <v>20</v>
      </c>
      <c r="AB7" s="404" t="s">
        <v>1</v>
      </c>
      <c r="AC7" s="434" t="s">
        <v>60</v>
      </c>
      <c r="AD7" s="447" t="s">
        <v>569</v>
      </c>
      <c r="AE7" s="447" t="s">
        <v>596</v>
      </c>
      <c r="AF7" s="447" t="s">
        <v>686</v>
      </c>
      <c r="AG7" s="163"/>
      <c r="AH7" s="163"/>
      <c r="AJ7" s="626"/>
      <c r="AK7" s="627"/>
      <c r="AL7" s="627"/>
    </row>
    <row r="8" spans="1:38" s="62" customFormat="1" x14ac:dyDescent="0.25">
      <c r="A8" s="57"/>
      <c r="B8" s="57"/>
      <c r="C8" s="57"/>
      <c r="D8" s="57"/>
      <c r="E8" s="57"/>
      <c r="F8" s="57"/>
      <c r="G8" s="57"/>
      <c r="H8" s="58"/>
      <c r="I8" s="57"/>
      <c r="J8" s="57"/>
      <c r="K8" s="57"/>
      <c r="L8" s="57"/>
      <c r="M8" s="57"/>
      <c r="N8" s="57"/>
      <c r="O8" s="57"/>
      <c r="P8" s="59"/>
      <c r="Q8" s="58"/>
      <c r="R8" s="60"/>
      <c r="S8" s="61"/>
      <c r="T8" s="61"/>
      <c r="U8" s="60"/>
      <c r="V8" s="60"/>
      <c r="W8" s="58"/>
      <c r="X8" s="406">
        <v>1</v>
      </c>
      <c r="Y8" s="435">
        <v>2</v>
      </c>
      <c r="Z8" s="364">
        <v>3</v>
      </c>
      <c r="AA8" s="364">
        <v>4</v>
      </c>
      <c r="AB8" s="364">
        <v>5</v>
      </c>
      <c r="AC8" s="436">
        <v>6</v>
      </c>
      <c r="AD8" s="448">
        <v>7</v>
      </c>
      <c r="AE8" s="448">
        <v>8</v>
      </c>
      <c r="AF8" s="448">
        <v>9</v>
      </c>
      <c r="AG8" s="147"/>
      <c r="AH8" s="147"/>
    </row>
    <row r="9" spans="1:38" s="62" customFormat="1" x14ac:dyDescent="0.25">
      <c r="A9" s="57"/>
      <c r="B9" s="63"/>
      <c r="C9" s="57"/>
      <c r="D9" s="57"/>
      <c r="E9" s="57"/>
      <c r="F9" s="57"/>
      <c r="G9" s="57"/>
      <c r="H9" s="58"/>
      <c r="I9" s="57"/>
      <c r="J9" s="57"/>
      <c r="K9" s="57"/>
      <c r="L9" s="57"/>
      <c r="M9" s="57"/>
      <c r="N9" s="57"/>
      <c r="O9" s="57"/>
      <c r="P9" s="59"/>
      <c r="Q9" s="58"/>
      <c r="R9" s="60"/>
      <c r="S9" s="61"/>
      <c r="T9" s="61"/>
      <c r="U9" s="60"/>
      <c r="V9" s="60"/>
      <c r="W9" s="58"/>
      <c r="X9" s="407" t="s">
        <v>136</v>
      </c>
      <c r="Y9" s="310" t="s">
        <v>61</v>
      </c>
      <c r="Z9" s="386"/>
      <c r="AA9" s="386"/>
      <c r="AB9" s="387"/>
      <c r="AC9" s="437"/>
      <c r="AD9" s="313">
        <f>AD10+AD120+AD135+AD194+AD251+AD308+AD316+AD359+AD422+AD452+AD470</f>
        <v>1469561.7</v>
      </c>
      <c r="AE9" s="313">
        <f>AE10+AE120+AE135+AE194+AE251+AE308+AE316+AE359+AE422+AE452+AE470</f>
        <v>1347495</v>
      </c>
      <c r="AF9" s="313">
        <f>AF10+AF120+AF135+AF194+AF251+AF308+AF316+AF359+AF422+AF452+AF470</f>
        <v>1343785.1999999997</v>
      </c>
      <c r="AG9" s="164"/>
      <c r="AH9" s="164"/>
      <c r="AI9" s="133"/>
    </row>
    <row r="10" spans="1:38" s="73" customFormat="1" x14ac:dyDescent="0.25">
      <c r="A10" s="64"/>
      <c r="B10" s="65"/>
      <c r="C10" s="66"/>
      <c r="D10" s="67"/>
      <c r="E10" s="68"/>
      <c r="F10" s="68"/>
      <c r="G10" s="69"/>
      <c r="H10" s="69"/>
      <c r="I10" s="69"/>
      <c r="J10" s="69"/>
      <c r="K10" s="69"/>
      <c r="L10" s="69"/>
      <c r="M10" s="69"/>
      <c r="N10" s="69"/>
      <c r="O10" s="70"/>
      <c r="P10" s="69"/>
      <c r="Q10" s="71"/>
      <c r="R10" s="72"/>
      <c r="S10" s="72"/>
      <c r="T10" s="72"/>
      <c r="U10" s="72"/>
      <c r="V10" s="72"/>
      <c r="W10" s="72"/>
      <c r="X10" s="407" t="s">
        <v>24</v>
      </c>
      <c r="Y10" s="310" t="s">
        <v>61</v>
      </c>
      <c r="Z10" s="311" t="s">
        <v>28</v>
      </c>
      <c r="AA10" s="328"/>
      <c r="AB10" s="388"/>
      <c r="AC10" s="334"/>
      <c r="AD10" s="313">
        <f>AD11+AD18+AD50+AD55</f>
        <v>375618.39999999997</v>
      </c>
      <c r="AE10" s="313">
        <f>AE11+AE18+AE50+AE55</f>
        <v>327640.40000000002</v>
      </c>
      <c r="AF10" s="313">
        <f>AF11+AF18+AF50+AF55</f>
        <v>305950.10000000003</v>
      </c>
      <c r="AG10" s="164"/>
      <c r="AH10" s="164"/>
      <c r="AI10" s="133"/>
    </row>
    <row r="11" spans="1:38" ht="31.5" x14ac:dyDescent="0.25">
      <c r="A11" s="43"/>
      <c r="B11" s="74"/>
      <c r="C11" s="75"/>
      <c r="D11" s="75"/>
      <c r="E11" s="76"/>
      <c r="F11" s="76"/>
      <c r="G11" s="77"/>
      <c r="H11" s="77"/>
      <c r="I11" s="77"/>
      <c r="J11" s="77"/>
      <c r="K11" s="77"/>
      <c r="L11" s="69"/>
      <c r="M11" s="77"/>
      <c r="N11" s="69"/>
      <c r="O11" s="78"/>
      <c r="P11" s="77"/>
      <c r="Q11" s="79"/>
      <c r="R11" s="80"/>
      <c r="S11" s="80"/>
      <c r="T11" s="80"/>
      <c r="U11" s="80"/>
      <c r="V11" s="80"/>
      <c r="W11" s="80"/>
      <c r="X11" s="337" t="s">
        <v>10</v>
      </c>
      <c r="Y11" s="315" t="s">
        <v>61</v>
      </c>
      <c r="Z11" s="316" t="s">
        <v>28</v>
      </c>
      <c r="AA11" s="316" t="s">
        <v>29</v>
      </c>
      <c r="AB11" s="390"/>
      <c r="AC11" s="342" t="s">
        <v>347</v>
      </c>
      <c r="AD11" s="375">
        <f t="shared" ref="AD11:AF14" si="0">AD12</f>
        <v>9356.1</v>
      </c>
      <c r="AE11" s="375">
        <f t="shared" si="0"/>
        <v>9079</v>
      </c>
      <c r="AF11" s="375">
        <f t="shared" si="0"/>
        <v>9079</v>
      </c>
      <c r="AG11" s="156"/>
      <c r="AH11" s="156"/>
      <c r="AI11" s="133"/>
    </row>
    <row r="12" spans="1:38" x14ac:dyDescent="0.25">
      <c r="A12" s="43"/>
      <c r="B12" s="74"/>
      <c r="C12" s="75"/>
      <c r="D12" s="75"/>
      <c r="E12" s="76"/>
      <c r="F12" s="76"/>
      <c r="G12" s="77"/>
      <c r="H12" s="77"/>
      <c r="I12" s="77"/>
      <c r="J12" s="77"/>
      <c r="K12" s="77"/>
      <c r="L12" s="69"/>
      <c r="M12" s="77"/>
      <c r="N12" s="69"/>
      <c r="O12" s="78"/>
      <c r="P12" s="77"/>
      <c r="Q12" s="79"/>
      <c r="R12" s="80"/>
      <c r="S12" s="80"/>
      <c r="T12" s="80"/>
      <c r="U12" s="80"/>
      <c r="V12" s="80"/>
      <c r="W12" s="80"/>
      <c r="X12" s="408" t="s">
        <v>179</v>
      </c>
      <c r="Y12" s="315" t="s">
        <v>61</v>
      </c>
      <c r="Z12" s="316" t="s">
        <v>28</v>
      </c>
      <c r="AA12" s="316" t="s">
        <v>29</v>
      </c>
      <c r="AB12" s="391" t="s">
        <v>109</v>
      </c>
      <c r="AC12" s="342"/>
      <c r="AD12" s="375">
        <f>AD13</f>
        <v>9356.1</v>
      </c>
      <c r="AE12" s="375">
        <f>AE13</f>
        <v>9079</v>
      </c>
      <c r="AF12" s="375">
        <f>AF13</f>
        <v>9079</v>
      </c>
      <c r="AG12" s="156"/>
      <c r="AH12" s="156"/>
      <c r="AI12" s="133"/>
    </row>
    <row r="13" spans="1:38" x14ac:dyDescent="0.25">
      <c r="A13" s="81"/>
      <c r="B13" s="74"/>
      <c r="C13" s="75"/>
      <c r="D13" s="75"/>
      <c r="E13" s="75"/>
      <c r="F13" s="76"/>
      <c r="G13" s="77"/>
      <c r="H13" s="77"/>
      <c r="I13" s="77"/>
      <c r="J13" s="77"/>
      <c r="K13" s="77"/>
      <c r="L13" s="69"/>
      <c r="M13" s="77"/>
      <c r="N13" s="69"/>
      <c r="O13" s="78"/>
      <c r="P13" s="77"/>
      <c r="Q13" s="79"/>
      <c r="R13" s="80"/>
      <c r="S13" s="80"/>
      <c r="T13" s="80"/>
      <c r="U13" s="80"/>
      <c r="V13" s="80"/>
      <c r="W13" s="80"/>
      <c r="X13" s="408" t="s">
        <v>182</v>
      </c>
      <c r="Y13" s="315" t="s">
        <v>61</v>
      </c>
      <c r="Z13" s="316" t="s">
        <v>28</v>
      </c>
      <c r="AA13" s="316" t="s">
        <v>29</v>
      </c>
      <c r="AB13" s="391" t="s">
        <v>183</v>
      </c>
      <c r="AC13" s="342"/>
      <c r="AD13" s="375">
        <f t="shared" si="0"/>
        <v>9356.1</v>
      </c>
      <c r="AE13" s="375">
        <f t="shared" si="0"/>
        <v>9079</v>
      </c>
      <c r="AF13" s="375">
        <f t="shared" si="0"/>
        <v>9079</v>
      </c>
      <c r="AG13" s="156"/>
      <c r="AH13" s="156"/>
      <c r="AI13" s="133"/>
    </row>
    <row r="14" spans="1:38" ht="31.5" x14ac:dyDescent="0.25">
      <c r="A14" s="81"/>
      <c r="B14" s="74"/>
      <c r="C14" s="75"/>
      <c r="D14" s="75"/>
      <c r="E14" s="75"/>
      <c r="F14" s="76"/>
      <c r="G14" s="77"/>
      <c r="H14" s="77"/>
      <c r="I14" s="77"/>
      <c r="J14" s="77"/>
      <c r="K14" s="77"/>
      <c r="L14" s="69"/>
      <c r="M14" s="77"/>
      <c r="N14" s="69"/>
      <c r="O14" s="78"/>
      <c r="P14" s="77"/>
      <c r="Q14" s="79"/>
      <c r="R14" s="80"/>
      <c r="S14" s="80"/>
      <c r="T14" s="80"/>
      <c r="U14" s="80"/>
      <c r="V14" s="80"/>
      <c r="W14" s="80"/>
      <c r="X14" s="408" t="s">
        <v>184</v>
      </c>
      <c r="Y14" s="315" t="s">
        <v>61</v>
      </c>
      <c r="Z14" s="316" t="s">
        <v>28</v>
      </c>
      <c r="AA14" s="316" t="s">
        <v>29</v>
      </c>
      <c r="AB14" s="391" t="s">
        <v>185</v>
      </c>
      <c r="AC14" s="342"/>
      <c r="AD14" s="375">
        <f t="shared" si="0"/>
        <v>9356.1</v>
      </c>
      <c r="AE14" s="375">
        <f t="shared" si="0"/>
        <v>9079</v>
      </c>
      <c r="AF14" s="375">
        <f t="shared" si="0"/>
        <v>9079</v>
      </c>
      <c r="AG14" s="156"/>
      <c r="AH14" s="156"/>
      <c r="AI14" s="133"/>
    </row>
    <row r="15" spans="1:38" x14ac:dyDescent="0.25">
      <c r="A15" s="81"/>
      <c r="B15" s="74"/>
      <c r="C15" s="75"/>
      <c r="D15" s="75"/>
      <c r="E15" s="75"/>
      <c r="F15" s="76"/>
      <c r="G15" s="77"/>
      <c r="H15" s="77"/>
      <c r="I15" s="77"/>
      <c r="J15" s="77"/>
      <c r="K15" s="77"/>
      <c r="L15" s="69"/>
      <c r="M15" s="77"/>
      <c r="N15" s="69"/>
      <c r="O15" s="78"/>
      <c r="P15" s="77"/>
      <c r="Q15" s="79"/>
      <c r="R15" s="80"/>
      <c r="S15" s="80"/>
      <c r="T15" s="80"/>
      <c r="U15" s="80"/>
      <c r="V15" s="80"/>
      <c r="W15" s="80"/>
      <c r="X15" s="408" t="s">
        <v>186</v>
      </c>
      <c r="Y15" s="315" t="s">
        <v>61</v>
      </c>
      <c r="Z15" s="316" t="s">
        <v>28</v>
      </c>
      <c r="AA15" s="316" t="s">
        <v>29</v>
      </c>
      <c r="AB15" s="391" t="s">
        <v>187</v>
      </c>
      <c r="AC15" s="342"/>
      <c r="AD15" s="375">
        <f t="shared" ref="AD15:AF16" si="1">AD16</f>
        <v>9356.1</v>
      </c>
      <c r="AE15" s="375">
        <f t="shared" si="1"/>
        <v>9079</v>
      </c>
      <c r="AF15" s="375">
        <f t="shared" si="1"/>
        <v>9079</v>
      </c>
      <c r="AG15" s="156"/>
      <c r="AH15" s="156"/>
      <c r="AI15" s="133"/>
    </row>
    <row r="16" spans="1:38" ht="47.25" x14ac:dyDescent="0.25">
      <c r="A16" s="81"/>
      <c r="B16" s="74"/>
      <c r="C16" s="75"/>
      <c r="D16" s="75"/>
      <c r="E16" s="75"/>
      <c r="F16" s="76"/>
      <c r="G16" s="77"/>
      <c r="H16" s="77"/>
      <c r="I16" s="77"/>
      <c r="J16" s="77"/>
      <c r="K16" s="77"/>
      <c r="L16" s="69"/>
      <c r="M16" s="77"/>
      <c r="N16" s="69"/>
      <c r="O16" s="78"/>
      <c r="P16" s="77"/>
      <c r="Q16" s="79"/>
      <c r="R16" s="80"/>
      <c r="S16" s="80"/>
      <c r="T16" s="80"/>
      <c r="U16" s="80"/>
      <c r="V16" s="80"/>
      <c r="W16" s="80"/>
      <c r="X16" s="337" t="s">
        <v>40</v>
      </c>
      <c r="Y16" s="315" t="s">
        <v>61</v>
      </c>
      <c r="Z16" s="316" t="s">
        <v>28</v>
      </c>
      <c r="AA16" s="316" t="s">
        <v>29</v>
      </c>
      <c r="AB16" s="391" t="s">
        <v>187</v>
      </c>
      <c r="AC16" s="342">
        <v>100</v>
      </c>
      <c r="AD16" s="375">
        <f t="shared" si="1"/>
        <v>9356.1</v>
      </c>
      <c r="AE16" s="375">
        <f t="shared" si="1"/>
        <v>9079</v>
      </c>
      <c r="AF16" s="375">
        <f t="shared" si="1"/>
        <v>9079</v>
      </c>
      <c r="AG16" s="156"/>
      <c r="AH16" s="156"/>
      <c r="AI16" s="133"/>
    </row>
    <row r="17" spans="1:35" x14ac:dyDescent="0.25">
      <c r="A17" s="81"/>
      <c r="B17" s="74"/>
      <c r="C17" s="75"/>
      <c r="D17" s="75"/>
      <c r="E17" s="75"/>
      <c r="F17" s="76"/>
      <c r="G17" s="77"/>
      <c r="H17" s="77"/>
      <c r="I17" s="77"/>
      <c r="J17" s="77"/>
      <c r="K17" s="77"/>
      <c r="L17" s="69"/>
      <c r="M17" s="77"/>
      <c r="N17" s="69"/>
      <c r="O17" s="78"/>
      <c r="P17" s="77"/>
      <c r="Q17" s="79"/>
      <c r="R17" s="80"/>
      <c r="S17" s="80"/>
      <c r="T17" s="80"/>
      <c r="U17" s="80"/>
      <c r="V17" s="80"/>
      <c r="W17" s="80"/>
      <c r="X17" s="337" t="s">
        <v>93</v>
      </c>
      <c r="Y17" s="315" t="s">
        <v>61</v>
      </c>
      <c r="Z17" s="316" t="s">
        <v>28</v>
      </c>
      <c r="AA17" s="316" t="s">
        <v>29</v>
      </c>
      <c r="AB17" s="391" t="s">
        <v>187</v>
      </c>
      <c r="AC17" s="342">
        <v>120</v>
      </c>
      <c r="AD17" s="375">
        <v>9356.1</v>
      </c>
      <c r="AE17" s="375">
        <v>9079</v>
      </c>
      <c r="AF17" s="375">
        <v>9079</v>
      </c>
      <c r="AG17" s="156"/>
      <c r="AH17" s="156"/>
      <c r="AI17" s="133"/>
    </row>
    <row r="18" spans="1:35" ht="31.5" x14ac:dyDescent="0.25">
      <c r="A18" s="43"/>
      <c r="B18" s="74"/>
      <c r="C18" s="75"/>
      <c r="D18" s="75"/>
      <c r="E18" s="76"/>
      <c r="F18" s="76"/>
      <c r="G18" s="77"/>
      <c r="H18" s="77"/>
      <c r="I18" s="77"/>
      <c r="J18" s="77"/>
      <c r="K18" s="77"/>
      <c r="L18" s="69"/>
      <c r="M18" s="77"/>
      <c r="N18" s="69"/>
      <c r="O18" s="82"/>
      <c r="P18" s="77"/>
      <c r="Q18" s="79"/>
      <c r="R18" s="83"/>
      <c r="S18" s="83"/>
      <c r="T18" s="83"/>
      <c r="U18" s="83"/>
      <c r="V18" s="83"/>
      <c r="W18" s="83"/>
      <c r="X18" s="337" t="s">
        <v>641</v>
      </c>
      <c r="Y18" s="315" t="s">
        <v>61</v>
      </c>
      <c r="Z18" s="316" t="s">
        <v>28</v>
      </c>
      <c r="AA18" s="316" t="s">
        <v>47</v>
      </c>
      <c r="AB18" s="390"/>
      <c r="AC18" s="342"/>
      <c r="AD18" s="375">
        <f>AD19+AD25+AD44</f>
        <v>116593.8</v>
      </c>
      <c r="AE18" s="375">
        <f>AE19+AE25+AE44</f>
        <v>111775.3</v>
      </c>
      <c r="AF18" s="375">
        <f>AF19+AF25+AF44</f>
        <v>112359.7</v>
      </c>
      <c r="AG18" s="156"/>
      <c r="AH18" s="156"/>
      <c r="AI18" s="133"/>
    </row>
    <row r="19" spans="1:35" x14ac:dyDescent="0.25">
      <c r="A19" s="43"/>
      <c r="B19" s="74"/>
      <c r="C19" s="75"/>
      <c r="D19" s="75"/>
      <c r="E19" s="76"/>
      <c r="F19" s="76"/>
      <c r="G19" s="77"/>
      <c r="H19" s="77"/>
      <c r="I19" s="77"/>
      <c r="J19" s="77"/>
      <c r="K19" s="77"/>
      <c r="L19" s="69"/>
      <c r="M19" s="77"/>
      <c r="N19" s="69"/>
      <c r="O19" s="82"/>
      <c r="P19" s="77"/>
      <c r="Q19" s="79"/>
      <c r="R19" s="83"/>
      <c r="S19" s="83"/>
      <c r="T19" s="83"/>
      <c r="U19" s="83"/>
      <c r="V19" s="83"/>
      <c r="W19" s="83"/>
      <c r="X19" s="409" t="s">
        <v>284</v>
      </c>
      <c r="Y19" s="315" t="s">
        <v>61</v>
      </c>
      <c r="Z19" s="316" t="s">
        <v>28</v>
      </c>
      <c r="AA19" s="316" t="s">
        <v>47</v>
      </c>
      <c r="AB19" s="390" t="s">
        <v>106</v>
      </c>
      <c r="AC19" s="317"/>
      <c r="AD19" s="375">
        <f>AD20</f>
        <v>53</v>
      </c>
      <c r="AE19" s="375">
        <f t="shared" ref="AE19:AF19" si="2">AE20</f>
        <v>53</v>
      </c>
      <c r="AF19" s="375">
        <f t="shared" si="2"/>
        <v>53</v>
      </c>
      <c r="AG19" s="156"/>
      <c r="AH19" s="156"/>
      <c r="AI19" s="133"/>
    </row>
    <row r="20" spans="1:35" x14ac:dyDescent="0.25">
      <c r="A20" s="43"/>
      <c r="B20" s="74"/>
      <c r="C20" s="75"/>
      <c r="D20" s="75"/>
      <c r="E20" s="76"/>
      <c r="F20" s="76"/>
      <c r="G20" s="77"/>
      <c r="H20" s="77"/>
      <c r="I20" s="77"/>
      <c r="J20" s="77"/>
      <c r="K20" s="77"/>
      <c r="L20" s="69"/>
      <c r="M20" s="77"/>
      <c r="N20" s="69"/>
      <c r="O20" s="82"/>
      <c r="P20" s="77"/>
      <c r="Q20" s="79"/>
      <c r="R20" s="83"/>
      <c r="S20" s="83"/>
      <c r="T20" s="83"/>
      <c r="U20" s="83"/>
      <c r="V20" s="83"/>
      <c r="W20" s="83"/>
      <c r="X20" s="409" t="s">
        <v>46</v>
      </c>
      <c r="Y20" s="315" t="s">
        <v>61</v>
      </c>
      <c r="Z20" s="316" t="s">
        <v>28</v>
      </c>
      <c r="AA20" s="316" t="s">
        <v>47</v>
      </c>
      <c r="AB20" s="390" t="s">
        <v>385</v>
      </c>
      <c r="AC20" s="317"/>
      <c r="AD20" s="375">
        <f t="shared" ref="AD20:AF22" si="3">AD21</f>
        <v>53</v>
      </c>
      <c r="AE20" s="375">
        <f t="shared" si="3"/>
        <v>53</v>
      </c>
      <c r="AF20" s="375">
        <f t="shared" si="3"/>
        <v>53</v>
      </c>
      <c r="AG20" s="156"/>
      <c r="AH20" s="156"/>
      <c r="AI20" s="133"/>
    </row>
    <row r="21" spans="1:35" ht="47.25" x14ac:dyDescent="0.25">
      <c r="A21" s="43"/>
      <c r="B21" s="74"/>
      <c r="C21" s="75"/>
      <c r="D21" s="75"/>
      <c r="E21" s="76"/>
      <c r="F21" s="76"/>
      <c r="G21" s="77"/>
      <c r="H21" s="77"/>
      <c r="I21" s="77"/>
      <c r="J21" s="77"/>
      <c r="K21" s="77"/>
      <c r="L21" s="69"/>
      <c r="M21" s="77"/>
      <c r="N21" s="69"/>
      <c r="O21" s="82"/>
      <c r="P21" s="77"/>
      <c r="Q21" s="79"/>
      <c r="R21" s="83"/>
      <c r="S21" s="83"/>
      <c r="T21" s="83"/>
      <c r="U21" s="83"/>
      <c r="V21" s="83"/>
      <c r="W21" s="83"/>
      <c r="X21" s="409" t="s">
        <v>496</v>
      </c>
      <c r="Y21" s="315" t="s">
        <v>61</v>
      </c>
      <c r="Z21" s="316" t="s">
        <v>28</v>
      </c>
      <c r="AA21" s="316" t="s">
        <v>47</v>
      </c>
      <c r="AB21" s="390" t="s">
        <v>495</v>
      </c>
      <c r="AC21" s="317"/>
      <c r="AD21" s="375">
        <f t="shared" si="3"/>
        <v>53</v>
      </c>
      <c r="AE21" s="375">
        <f t="shared" si="3"/>
        <v>53</v>
      </c>
      <c r="AF21" s="375">
        <f t="shared" si="3"/>
        <v>53</v>
      </c>
      <c r="AG21" s="156"/>
      <c r="AH21" s="156"/>
      <c r="AI21" s="133"/>
    </row>
    <row r="22" spans="1:35" ht="47.25" x14ac:dyDescent="0.25">
      <c r="A22" s="43"/>
      <c r="B22" s="74"/>
      <c r="C22" s="75"/>
      <c r="D22" s="75"/>
      <c r="E22" s="76"/>
      <c r="F22" s="76"/>
      <c r="G22" s="77"/>
      <c r="H22" s="77"/>
      <c r="I22" s="77"/>
      <c r="J22" s="77"/>
      <c r="K22" s="77"/>
      <c r="L22" s="69"/>
      <c r="M22" s="77"/>
      <c r="N22" s="69"/>
      <c r="O22" s="82"/>
      <c r="P22" s="77"/>
      <c r="Q22" s="79"/>
      <c r="R22" s="83"/>
      <c r="S22" s="83"/>
      <c r="T22" s="83"/>
      <c r="U22" s="83"/>
      <c r="V22" s="83"/>
      <c r="W22" s="83"/>
      <c r="X22" s="410" t="s">
        <v>344</v>
      </c>
      <c r="Y22" s="315" t="s">
        <v>61</v>
      </c>
      <c r="Z22" s="316" t="s">
        <v>28</v>
      </c>
      <c r="AA22" s="316" t="s">
        <v>47</v>
      </c>
      <c r="AB22" s="390" t="s">
        <v>497</v>
      </c>
      <c r="AC22" s="317"/>
      <c r="AD22" s="375">
        <f>AD23</f>
        <v>53</v>
      </c>
      <c r="AE22" s="375">
        <f t="shared" si="3"/>
        <v>53</v>
      </c>
      <c r="AF22" s="375">
        <f t="shared" si="3"/>
        <v>53</v>
      </c>
      <c r="AG22" s="156"/>
      <c r="AH22" s="156"/>
      <c r="AI22" s="133"/>
    </row>
    <row r="23" spans="1:35" ht="47.25" x14ac:dyDescent="0.25">
      <c r="A23" s="43"/>
      <c r="B23" s="74"/>
      <c r="C23" s="75"/>
      <c r="D23" s="75"/>
      <c r="E23" s="76"/>
      <c r="F23" s="76"/>
      <c r="G23" s="77"/>
      <c r="H23" s="77"/>
      <c r="I23" s="77"/>
      <c r="J23" s="77"/>
      <c r="K23" s="77"/>
      <c r="L23" s="69"/>
      <c r="M23" s="77"/>
      <c r="N23" s="69"/>
      <c r="O23" s="82"/>
      <c r="P23" s="77"/>
      <c r="Q23" s="79"/>
      <c r="R23" s="83"/>
      <c r="S23" s="83"/>
      <c r="T23" s="83"/>
      <c r="U23" s="83"/>
      <c r="V23" s="83"/>
      <c r="W23" s="83"/>
      <c r="X23" s="337" t="s">
        <v>40</v>
      </c>
      <c r="Y23" s="315" t="s">
        <v>61</v>
      </c>
      <c r="Z23" s="316" t="s">
        <v>28</v>
      </c>
      <c r="AA23" s="316" t="s">
        <v>47</v>
      </c>
      <c r="AB23" s="390" t="s">
        <v>497</v>
      </c>
      <c r="AC23" s="342">
        <v>100</v>
      </c>
      <c r="AD23" s="375">
        <f>AD24</f>
        <v>53</v>
      </c>
      <c r="AE23" s="375">
        <f>AE24</f>
        <v>53</v>
      </c>
      <c r="AF23" s="375">
        <f>AF24</f>
        <v>53</v>
      </c>
      <c r="AG23" s="156"/>
      <c r="AH23" s="156"/>
      <c r="AI23" s="133"/>
    </row>
    <row r="24" spans="1:35" x14ac:dyDescent="0.25">
      <c r="A24" s="43"/>
      <c r="B24" s="74"/>
      <c r="C24" s="75"/>
      <c r="D24" s="75"/>
      <c r="E24" s="76"/>
      <c r="F24" s="76"/>
      <c r="G24" s="77"/>
      <c r="H24" s="77"/>
      <c r="I24" s="77"/>
      <c r="J24" s="77"/>
      <c r="K24" s="77"/>
      <c r="L24" s="69"/>
      <c r="M24" s="77"/>
      <c r="N24" s="69"/>
      <c r="O24" s="82"/>
      <c r="P24" s="77"/>
      <c r="Q24" s="79"/>
      <c r="R24" s="83"/>
      <c r="S24" s="83"/>
      <c r="T24" s="83"/>
      <c r="U24" s="83"/>
      <c r="V24" s="83"/>
      <c r="W24" s="83"/>
      <c r="X24" s="337" t="s">
        <v>93</v>
      </c>
      <c r="Y24" s="315" t="s">
        <v>61</v>
      </c>
      <c r="Z24" s="316" t="s">
        <v>28</v>
      </c>
      <c r="AA24" s="316" t="s">
        <v>47</v>
      </c>
      <c r="AB24" s="390" t="s">
        <v>497</v>
      </c>
      <c r="AC24" s="317">
        <v>120</v>
      </c>
      <c r="AD24" s="375">
        <v>53</v>
      </c>
      <c r="AE24" s="375">
        <v>53</v>
      </c>
      <c r="AF24" s="375">
        <v>53</v>
      </c>
      <c r="AG24" s="156"/>
      <c r="AH24" s="156"/>
      <c r="AI24" s="133"/>
    </row>
    <row r="25" spans="1:35" x14ac:dyDescent="0.25">
      <c r="A25" s="84"/>
      <c r="B25" s="74"/>
      <c r="C25" s="75"/>
      <c r="D25" s="75"/>
      <c r="E25" s="75"/>
      <c r="F25" s="76"/>
      <c r="G25" s="77"/>
      <c r="H25" s="77"/>
      <c r="I25" s="77"/>
      <c r="J25" s="77"/>
      <c r="K25" s="77"/>
      <c r="L25" s="69"/>
      <c r="M25" s="77"/>
      <c r="N25" s="69"/>
      <c r="O25" s="82"/>
      <c r="P25" s="77"/>
      <c r="Q25" s="79"/>
      <c r="R25" s="83"/>
      <c r="S25" s="83"/>
      <c r="T25" s="83"/>
      <c r="U25" s="83"/>
      <c r="V25" s="83"/>
      <c r="W25" s="83"/>
      <c r="X25" s="408" t="s">
        <v>179</v>
      </c>
      <c r="Y25" s="315" t="s">
        <v>61</v>
      </c>
      <c r="Z25" s="316" t="s">
        <v>28</v>
      </c>
      <c r="AA25" s="316" t="s">
        <v>47</v>
      </c>
      <c r="AB25" s="391" t="s">
        <v>109</v>
      </c>
      <c r="AC25" s="342"/>
      <c r="AD25" s="375">
        <f>AD26</f>
        <v>109674.7</v>
      </c>
      <c r="AE25" s="375">
        <f>AE26</f>
        <v>104684.5</v>
      </c>
      <c r="AF25" s="375">
        <f>AF26</f>
        <v>105015.59999999999</v>
      </c>
      <c r="AG25" s="156"/>
      <c r="AH25" s="156"/>
      <c r="AI25" s="133"/>
    </row>
    <row r="26" spans="1:35" x14ac:dyDescent="0.25">
      <c r="A26" s="86"/>
      <c r="B26" s="44"/>
      <c r="C26" s="75"/>
      <c r="D26" s="75"/>
      <c r="E26" s="75"/>
      <c r="F26" s="75"/>
      <c r="G26" s="77"/>
      <c r="H26" s="36"/>
      <c r="I26" s="87"/>
      <c r="J26" s="87"/>
      <c r="K26" s="87"/>
      <c r="L26" s="69"/>
      <c r="M26" s="87"/>
      <c r="N26" s="69"/>
      <c r="O26" s="88"/>
      <c r="P26" s="77"/>
      <c r="Q26" s="79"/>
      <c r="R26" s="83"/>
      <c r="S26" s="83"/>
      <c r="T26" s="83"/>
      <c r="U26" s="83"/>
      <c r="V26" s="83"/>
      <c r="X26" s="408" t="s">
        <v>182</v>
      </c>
      <c r="Y26" s="315" t="s">
        <v>61</v>
      </c>
      <c r="Z26" s="316" t="s">
        <v>28</v>
      </c>
      <c r="AA26" s="316" t="s">
        <v>47</v>
      </c>
      <c r="AB26" s="391" t="s">
        <v>183</v>
      </c>
      <c r="AC26" s="317"/>
      <c r="AD26" s="375">
        <f>AD27+AD40</f>
        <v>109674.7</v>
      </c>
      <c r="AE26" s="375">
        <f>AE27+AE40</f>
        <v>104684.5</v>
      </c>
      <c r="AF26" s="375">
        <f>AF27+AF40</f>
        <v>105015.59999999999</v>
      </c>
      <c r="AG26" s="156"/>
      <c r="AH26" s="156"/>
      <c r="AI26" s="133"/>
    </row>
    <row r="27" spans="1:35" ht="31.5" x14ac:dyDescent="0.25">
      <c r="A27" s="86"/>
      <c r="B27" s="44"/>
      <c r="C27" s="75"/>
      <c r="D27" s="75"/>
      <c r="E27" s="75"/>
      <c r="F27" s="75"/>
      <c r="G27" s="77"/>
      <c r="H27" s="36"/>
      <c r="I27" s="87"/>
      <c r="J27" s="87"/>
      <c r="K27" s="87"/>
      <c r="L27" s="69"/>
      <c r="M27" s="87"/>
      <c r="N27" s="69"/>
      <c r="O27" s="88"/>
      <c r="P27" s="77"/>
      <c r="Q27" s="79"/>
      <c r="R27" s="83"/>
      <c r="S27" s="83"/>
      <c r="T27" s="83"/>
      <c r="U27" s="83"/>
      <c r="V27" s="83"/>
      <c r="X27" s="408" t="s">
        <v>184</v>
      </c>
      <c r="Y27" s="315" t="s">
        <v>61</v>
      </c>
      <c r="Z27" s="316" t="s">
        <v>28</v>
      </c>
      <c r="AA27" s="316" t="s">
        <v>47</v>
      </c>
      <c r="AB27" s="391" t="s">
        <v>185</v>
      </c>
      <c r="AC27" s="317"/>
      <c r="AD27" s="375">
        <f>AD28</f>
        <v>109319.7</v>
      </c>
      <c r="AE27" s="375">
        <f>AE28</f>
        <v>104383</v>
      </c>
      <c r="AF27" s="375">
        <f>AF28</f>
        <v>104666.59999999999</v>
      </c>
      <c r="AG27" s="156"/>
      <c r="AH27" s="156"/>
      <c r="AI27" s="133"/>
    </row>
    <row r="28" spans="1:35" x14ac:dyDescent="0.25">
      <c r="A28" s="86"/>
      <c r="B28" s="44"/>
      <c r="C28" s="75"/>
      <c r="D28" s="75"/>
      <c r="E28" s="75"/>
      <c r="F28" s="75"/>
      <c r="G28" s="77"/>
      <c r="H28" s="36"/>
      <c r="I28" s="87"/>
      <c r="J28" s="87"/>
      <c r="K28" s="87"/>
      <c r="L28" s="69"/>
      <c r="M28" s="87"/>
      <c r="N28" s="69"/>
      <c r="O28" s="88"/>
      <c r="P28" s="77"/>
      <c r="Q28" s="79"/>
      <c r="R28" s="83"/>
      <c r="S28" s="83"/>
      <c r="T28" s="83"/>
      <c r="U28" s="83"/>
      <c r="V28" s="83"/>
      <c r="X28" s="408" t="s">
        <v>188</v>
      </c>
      <c r="Y28" s="315" t="s">
        <v>61</v>
      </c>
      <c r="Z28" s="316" t="s">
        <v>28</v>
      </c>
      <c r="AA28" s="316" t="s">
        <v>47</v>
      </c>
      <c r="AB28" s="391" t="s">
        <v>189</v>
      </c>
      <c r="AC28" s="317"/>
      <c r="AD28" s="375">
        <f>AD29+AD34+AD37</f>
        <v>109319.7</v>
      </c>
      <c r="AE28" s="375">
        <f>AE29+AE34+AE37</f>
        <v>104383</v>
      </c>
      <c r="AF28" s="375">
        <f>AF29+AF34+AF37</f>
        <v>104666.59999999999</v>
      </c>
      <c r="AG28" s="156"/>
      <c r="AH28" s="156"/>
      <c r="AI28" s="133"/>
    </row>
    <row r="29" spans="1:35" ht="31.5" x14ac:dyDescent="0.25">
      <c r="A29" s="86"/>
      <c r="B29" s="44"/>
      <c r="C29" s="75"/>
      <c r="D29" s="75"/>
      <c r="E29" s="75"/>
      <c r="F29" s="75"/>
      <c r="G29" s="77"/>
      <c r="H29" s="36"/>
      <c r="I29" s="87"/>
      <c r="J29" s="87"/>
      <c r="K29" s="87"/>
      <c r="L29" s="69"/>
      <c r="M29" s="87"/>
      <c r="N29" s="69"/>
      <c r="O29" s="88"/>
      <c r="P29" s="77"/>
      <c r="Q29" s="79"/>
      <c r="R29" s="83"/>
      <c r="S29" s="83"/>
      <c r="T29" s="83"/>
      <c r="U29" s="83"/>
      <c r="V29" s="83"/>
      <c r="X29" s="337" t="s">
        <v>190</v>
      </c>
      <c r="Y29" s="320" t="s">
        <v>61</v>
      </c>
      <c r="Z29" s="321" t="s">
        <v>28</v>
      </c>
      <c r="AA29" s="321" t="s">
        <v>47</v>
      </c>
      <c r="AB29" s="391" t="s">
        <v>191</v>
      </c>
      <c r="AC29" s="317"/>
      <c r="AD29" s="375">
        <f>AD32+AD30</f>
        <v>9952.7999999999993</v>
      </c>
      <c r="AE29" s="375">
        <f t="shared" ref="AE29" si="4">AE32+AE30</f>
        <v>10306.6</v>
      </c>
      <c r="AF29" s="375">
        <f>AF32+AF30</f>
        <v>10692.2</v>
      </c>
      <c r="AG29" s="156"/>
      <c r="AH29" s="156"/>
      <c r="AI29" s="133"/>
    </row>
    <row r="30" spans="1:35" ht="47.25" x14ac:dyDescent="0.25">
      <c r="A30" s="86"/>
      <c r="B30" s="44"/>
      <c r="C30" s="75"/>
      <c r="D30" s="75"/>
      <c r="E30" s="75"/>
      <c r="F30" s="75"/>
      <c r="G30" s="77"/>
      <c r="H30" s="36"/>
      <c r="I30" s="87"/>
      <c r="J30" s="87"/>
      <c r="K30" s="87"/>
      <c r="L30" s="69"/>
      <c r="M30" s="87"/>
      <c r="N30" s="69"/>
      <c r="O30" s="88"/>
      <c r="P30" s="77"/>
      <c r="Q30" s="79"/>
      <c r="R30" s="83"/>
      <c r="S30" s="83"/>
      <c r="T30" s="83"/>
      <c r="U30" s="83"/>
      <c r="V30" s="83"/>
      <c r="X30" s="337" t="s">
        <v>40</v>
      </c>
      <c r="Y30" s="315" t="s">
        <v>61</v>
      </c>
      <c r="Z30" s="316" t="s">
        <v>28</v>
      </c>
      <c r="AA30" s="316" t="s">
        <v>47</v>
      </c>
      <c r="AB30" s="391" t="s">
        <v>191</v>
      </c>
      <c r="AC30" s="342">
        <v>100</v>
      </c>
      <c r="AD30" s="375">
        <f>AD31</f>
        <v>50</v>
      </c>
      <c r="AE30" s="375">
        <f>AE31</f>
        <v>50</v>
      </c>
      <c r="AF30" s="375">
        <f>AF31</f>
        <v>50</v>
      </c>
      <c r="AG30" s="156"/>
      <c r="AH30" s="156"/>
      <c r="AI30" s="133"/>
    </row>
    <row r="31" spans="1:35" x14ac:dyDescent="0.25">
      <c r="A31" s="86"/>
      <c r="B31" s="44"/>
      <c r="C31" s="75"/>
      <c r="D31" s="75"/>
      <c r="E31" s="75"/>
      <c r="F31" s="75"/>
      <c r="G31" s="77"/>
      <c r="H31" s="36"/>
      <c r="I31" s="87"/>
      <c r="J31" s="87"/>
      <c r="K31" s="87"/>
      <c r="L31" s="69"/>
      <c r="M31" s="87"/>
      <c r="N31" s="69"/>
      <c r="O31" s="88"/>
      <c r="P31" s="77"/>
      <c r="Q31" s="79"/>
      <c r="R31" s="83"/>
      <c r="S31" s="83"/>
      <c r="T31" s="83"/>
      <c r="U31" s="83"/>
      <c r="V31" s="83"/>
      <c r="X31" s="337" t="s">
        <v>93</v>
      </c>
      <c r="Y31" s="315" t="s">
        <v>61</v>
      </c>
      <c r="Z31" s="316" t="s">
        <v>28</v>
      </c>
      <c r="AA31" s="316" t="s">
        <v>47</v>
      </c>
      <c r="AB31" s="391" t="s">
        <v>191</v>
      </c>
      <c r="AC31" s="317">
        <v>120</v>
      </c>
      <c r="AD31" s="375">
        <v>50</v>
      </c>
      <c r="AE31" s="375">
        <v>50</v>
      </c>
      <c r="AF31" s="375">
        <v>50</v>
      </c>
      <c r="AG31" s="156"/>
      <c r="AH31" s="156"/>
      <c r="AI31" s="133"/>
    </row>
    <row r="32" spans="1:35" x14ac:dyDescent="0.25">
      <c r="A32" s="86"/>
      <c r="B32" s="44"/>
      <c r="C32" s="75"/>
      <c r="D32" s="75"/>
      <c r="E32" s="75"/>
      <c r="F32" s="75"/>
      <c r="G32" s="77"/>
      <c r="H32" s="36"/>
      <c r="I32" s="87"/>
      <c r="J32" s="87"/>
      <c r="K32" s="87"/>
      <c r="L32" s="69"/>
      <c r="M32" s="87"/>
      <c r="N32" s="69"/>
      <c r="O32" s="88"/>
      <c r="P32" s="77"/>
      <c r="Q32" s="79"/>
      <c r="R32" s="83"/>
      <c r="S32" s="83"/>
      <c r="T32" s="83"/>
      <c r="U32" s="83"/>
      <c r="V32" s="83"/>
      <c r="X32" s="337" t="s">
        <v>117</v>
      </c>
      <c r="Y32" s="315" t="s">
        <v>61</v>
      </c>
      <c r="Z32" s="316" t="s">
        <v>28</v>
      </c>
      <c r="AA32" s="316" t="s">
        <v>47</v>
      </c>
      <c r="AB32" s="391" t="s">
        <v>191</v>
      </c>
      <c r="AC32" s="317">
        <v>200</v>
      </c>
      <c r="AD32" s="375">
        <f>AD33</f>
        <v>9902.7999999999993</v>
      </c>
      <c r="AE32" s="375">
        <f>AE33</f>
        <v>10256.6</v>
      </c>
      <c r="AF32" s="375">
        <f>AF33</f>
        <v>10642.2</v>
      </c>
      <c r="AG32" s="156"/>
      <c r="AH32" s="156"/>
      <c r="AI32" s="133"/>
    </row>
    <row r="33" spans="1:35" ht="31.5" x14ac:dyDescent="0.25">
      <c r="A33" s="86"/>
      <c r="B33" s="44"/>
      <c r="C33" s="75"/>
      <c r="D33" s="75"/>
      <c r="E33" s="75"/>
      <c r="F33" s="75"/>
      <c r="G33" s="77"/>
      <c r="H33" s="36"/>
      <c r="I33" s="87"/>
      <c r="J33" s="87"/>
      <c r="K33" s="87"/>
      <c r="L33" s="69"/>
      <c r="M33" s="87"/>
      <c r="N33" s="69"/>
      <c r="O33" s="88"/>
      <c r="P33" s="77"/>
      <c r="Q33" s="79"/>
      <c r="R33" s="83"/>
      <c r="S33" s="83"/>
      <c r="T33" s="83"/>
      <c r="U33" s="83"/>
      <c r="V33" s="83"/>
      <c r="X33" s="337" t="s">
        <v>50</v>
      </c>
      <c r="Y33" s="315" t="s">
        <v>61</v>
      </c>
      <c r="Z33" s="316" t="s">
        <v>28</v>
      </c>
      <c r="AA33" s="316" t="s">
        <v>47</v>
      </c>
      <c r="AB33" s="391" t="s">
        <v>191</v>
      </c>
      <c r="AC33" s="317">
        <v>240</v>
      </c>
      <c r="AD33" s="375">
        <v>9902.7999999999993</v>
      </c>
      <c r="AE33" s="375">
        <v>10256.6</v>
      </c>
      <c r="AF33" s="375">
        <v>10642.2</v>
      </c>
      <c r="AG33" s="156"/>
      <c r="AH33" s="156"/>
      <c r="AI33" s="133"/>
    </row>
    <row r="34" spans="1:35" ht="31.5" x14ac:dyDescent="0.25">
      <c r="A34" s="86"/>
      <c r="B34" s="44"/>
      <c r="C34" s="75"/>
      <c r="D34" s="75"/>
      <c r="E34" s="75"/>
      <c r="F34" s="75"/>
      <c r="G34" s="77"/>
      <c r="H34" s="36"/>
      <c r="I34" s="87"/>
      <c r="J34" s="87"/>
      <c r="K34" s="87"/>
      <c r="L34" s="69"/>
      <c r="M34" s="87"/>
      <c r="N34" s="69"/>
      <c r="O34" s="88"/>
      <c r="P34" s="77"/>
      <c r="Q34" s="79"/>
      <c r="R34" s="83"/>
      <c r="S34" s="83"/>
      <c r="T34" s="83"/>
      <c r="U34" s="83"/>
      <c r="V34" s="83"/>
      <c r="X34" s="337" t="s">
        <v>192</v>
      </c>
      <c r="Y34" s="315" t="s">
        <v>61</v>
      </c>
      <c r="Z34" s="316" t="s">
        <v>28</v>
      </c>
      <c r="AA34" s="316" t="s">
        <v>47</v>
      </c>
      <c r="AB34" s="391" t="s">
        <v>193</v>
      </c>
      <c r="AC34" s="342"/>
      <c r="AD34" s="375">
        <f t="shared" ref="AD34:AF35" si="5">AD35</f>
        <v>27641.599999999999</v>
      </c>
      <c r="AE34" s="375">
        <f t="shared" si="5"/>
        <v>25779</v>
      </c>
      <c r="AF34" s="375">
        <f t="shared" si="5"/>
        <v>25779</v>
      </c>
      <c r="AG34" s="156"/>
      <c r="AH34" s="156"/>
      <c r="AI34" s="133"/>
    </row>
    <row r="35" spans="1:35" ht="47.25" x14ac:dyDescent="0.25">
      <c r="A35" s="86"/>
      <c r="B35" s="44"/>
      <c r="C35" s="75"/>
      <c r="D35" s="75"/>
      <c r="E35" s="75"/>
      <c r="F35" s="75"/>
      <c r="G35" s="77"/>
      <c r="H35" s="36"/>
      <c r="I35" s="87"/>
      <c r="J35" s="87"/>
      <c r="K35" s="87"/>
      <c r="L35" s="69"/>
      <c r="M35" s="87"/>
      <c r="N35" s="69"/>
      <c r="O35" s="88"/>
      <c r="P35" s="77"/>
      <c r="Q35" s="79"/>
      <c r="R35" s="83"/>
      <c r="S35" s="83"/>
      <c r="T35" s="83"/>
      <c r="U35" s="83"/>
      <c r="V35" s="83"/>
      <c r="X35" s="337" t="s">
        <v>40</v>
      </c>
      <c r="Y35" s="315" t="s">
        <v>61</v>
      </c>
      <c r="Z35" s="316" t="s">
        <v>28</v>
      </c>
      <c r="AA35" s="316" t="s">
        <v>47</v>
      </c>
      <c r="AB35" s="391" t="s">
        <v>193</v>
      </c>
      <c r="AC35" s="342">
        <v>100</v>
      </c>
      <c r="AD35" s="375">
        <f t="shared" si="5"/>
        <v>27641.599999999999</v>
      </c>
      <c r="AE35" s="375">
        <f t="shared" si="5"/>
        <v>25779</v>
      </c>
      <c r="AF35" s="375">
        <f t="shared" si="5"/>
        <v>25779</v>
      </c>
      <c r="AG35" s="156"/>
      <c r="AH35" s="156"/>
      <c r="AI35" s="133"/>
    </row>
    <row r="36" spans="1:35" x14ac:dyDescent="0.25">
      <c r="A36" s="86"/>
      <c r="B36" s="44"/>
      <c r="C36" s="75"/>
      <c r="D36" s="75"/>
      <c r="E36" s="75"/>
      <c r="F36" s="75"/>
      <c r="G36" s="77"/>
      <c r="H36" s="36"/>
      <c r="I36" s="87"/>
      <c r="J36" s="87"/>
      <c r="K36" s="87"/>
      <c r="L36" s="69"/>
      <c r="M36" s="87"/>
      <c r="N36" s="69"/>
      <c r="O36" s="88"/>
      <c r="P36" s="77"/>
      <c r="Q36" s="79"/>
      <c r="R36" s="83"/>
      <c r="S36" s="83"/>
      <c r="T36" s="83"/>
      <c r="U36" s="83"/>
      <c r="V36" s="83"/>
      <c r="X36" s="337" t="s">
        <v>93</v>
      </c>
      <c r="Y36" s="315" t="s">
        <v>61</v>
      </c>
      <c r="Z36" s="316" t="s">
        <v>28</v>
      </c>
      <c r="AA36" s="316" t="s">
        <v>47</v>
      </c>
      <c r="AB36" s="391" t="s">
        <v>193</v>
      </c>
      <c r="AC36" s="317">
        <v>120</v>
      </c>
      <c r="AD36" s="375">
        <v>27641.599999999999</v>
      </c>
      <c r="AE36" s="375">
        <v>25779</v>
      </c>
      <c r="AF36" s="375">
        <v>25779</v>
      </c>
      <c r="AG36" s="156"/>
      <c r="AH36" s="156"/>
      <c r="AI36" s="133"/>
    </row>
    <row r="37" spans="1:35" ht="31.5" x14ac:dyDescent="0.25">
      <c r="A37" s="86"/>
      <c r="B37" s="44"/>
      <c r="C37" s="75"/>
      <c r="D37" s="75"/>
      <c r="E37" s="75"/>
      <c r="F37" s="75"/>
      <c r="G37" s="77"/>
      <c r="H37" s="36"/>
      <c r="I37" s="87"/>
      <c r="J37" s="87"/>
      <c r="K37" s="87"/>
      <c r="L37" s="69"/>
      <c r="M37" s="87"/>
      <c r="N37" s="69"/>
      <c r="O37" s="88"/>
      <c r="P37" s="77"/>
      <c r="Q37" s="79"/>
      <c r="R37" s="83"/>
      <c r="S37" s="83"/>
      <c r="T37" s="83"/>
      <c r="U37" s="83"/>
      <c r="V37" s="83"/>
      <c r="X37" s="337" t="s">
        <v>194</v>
      </c>
      <c r="Y37" s="315" t="s">
        <v>61</v>
      </c>
      <c r="Z37" s="316" t="s">
        <v>28</v>
      </c>
      <c r="AA37" s="316" t="s">
        <v>47</v>
      </c>
      <c r="AB37" s="391" t="s">
        <v>195</v>
      </c>
      <c r="AC37" s="342"/>
      <c r="AD37" s="375">
        <f t="shared" ref="AD37:AF38" si="6">AD38</f>
        <v>71725.3</v>
      </c>
      <c r="AE37" s="375">
        <f t="shared" si="6"/>
        <v>68297.399999999994</v>
      </c>
      <c r="AF37" s="375">
        <f t="shared" si="6"/>
        <v>68195.399999999994</v>
      </c>
      <c r="AG37" s="156"/>
      <c r="AH37" s="156"/>
      <c r="AI37" s="133"/>
    </row>
    <row r="38" spans="1:35" ht="47.25" x14ac:dyDescent="0.25">
      <c r="A38" s="86"/>
      <c r="B38" s="44"/>
      <c r="C38" s="75"/>
      <c r="D38" s="75"/>
      <c r="E38" s="75"/>
      <c r="F38" s="75"/>
      <c r="G38" s="77"/>
      <c r="H38" s="36"/>
      <c r="I38" s="87"/>
      <c r="J38" s="87"/>
      <c r="K38" s="87"/>
      <c r="L38" s="69"/>
      <c r="M38" s="87"/>
      <c r="N38" s="69"/>
      <c r="O38" s="88"/>
      <c r="P38" s="77"/>
      <c r="Q38" s="79"/>
      <c r="R38" s="83"/>
      <c r="S38" s="83"/>
      <c r="T38" s="83"/>
      <c r="U38" s="83"/>
      <c r="V38" s="83"/>
      <c r="X38" s="337" t="s">
        <v>40</v>
      </c>
      <c r="Y38" s="315" t="s">
        <v>61</v>
      </c>
      <c r="Z38" s="316" t="s">
        <v>28</v>
      </c>
      <c r="AA38" s="316" t="s">
        <v>47</v>
      </c>
      <c r="AB38" s="391" t="s">
        <v>195</v>
      </c>
      <c r="AC38" s="342">
        <v>100</v>
      </c>
      <c r="AD38" s="375">
        <f t="shared" si="6"/>
        <v>71725.3</v>
      </c>
      <c r="AE38" s="375">
        <f t="shared" si="6"/>
        <v>68297.399999999994</v>
      </c>
      <c r="AF38" s="375">
        <f t="shared" si="6"/>
        <v>68195.399999999994</v>
      </c>
      <c r="AG38" s="156"/>
      <c r="AH38" s="156"/>
      <c r="AI38" s="133"/>
    </row>
    <row r="39" spans="1:35" x14ac:dyDescent="0.25">
      <c r="A39" s="86"/>
      <c r="B39" s="44"/>
      <c r="C39" s="75"/>
      <c r="D39" s="75"/>
      <c r="E39" s="75"/>
      <c r="F39" s="75"/>
      <c r="G39" s="77"/>
      <c r="H39" s="36"/>
      <c r="I39" s="87"/>
      <c r="J39" s="87"/>
      <c r="K39" s="87"/>
      <c r="L39" s="69"/>
      <c r="M39" s="87"/>
      <c r="N39" s="69"/>
      <c r="O39" s="88"/>
      <c r="P39" s="77"/>
      <c r="Q39" s="79"/>
      <c r="R39" s="83"/>
      <c r="S39" s="83"/>
      <c r="T39" s="83"/>
      <c r="U39" s="83"/>
      <c r="V39" s="83"/>
      <c r="X39" s="337" t="s">
        <v>93</v>
      </c>
      <c r="Y39" s="315" t="s">
        <v>61</v>
      </c>
      <c r="Z39" s="316" t="s">
        <v>28</v>
      </c>
      <c r="AA39" s="316" t="s">
        <v>47</v>
      </c>
      <c r="AB39" s="391" t="s">
        <v>195</v>
      </c>
      <c r="AC39" s="317">
        <v>120</v>
      </c>
      <c r="AD39" s="375">
        <v>71725.3</v>
      </c>
      <c r="AE39" s="375">
        <v>68297.399999999994</v>
      </c>
      <c r="AF39" s="375">
        <v>68195.399999999994</v>
      </c>
      <c r="AG39" s="156"/>
      <c r="AH39" s="156"/>
      <c r="AI39" s="133"/>
    </row>
    <row r="40" spans="1:35" ht="31.5" x14ac:dyDescent="0.25">
      <c r="A40" s="86"/>
      <c r="B40" s="44"/>
      <c r="C40" s="75"/>
      <c r="D40" s="75"/>
      <c r="E40" s="75"/>
      <c r="F40" s="75"/>
      <c r="G40" s="77"/>
      <c r="H40" s="36"/>
      <c r="I40" s="87"/>
      <c r="J40" s="87"/>
      <c r="K40" s="87"/>
      <c r="L40" s="69"/>
      <c r="M40" s="87"/>
      <c r="N40" s="69"/>
      <c r="O40" s="88"/>
      <c r="P40" s="77"/>
      <c r="Q40" s="79"/>
      <c r="R40" s="83"/>
      <c r="S40" s="83"/>
      <c r="T40" s="83"/>
      <c r="U40" s="83"/>
      <c r="V40" s="83"/>
      <c r="X40" s="337" t="s">
        <v>511</v>
      </c>
      <c r="Y40" s="315" t="s">
        <v>61</v>
      </c>
      <c r="Z40" s="316" t="s">
        <v>28</v>
      </c>
      <c r="AA40" s="316" t="s">
        <v>47</v>
      </c>
      <c r="AB40" s="393" t="s">
        <v>512</v>
      </c>
      <c r="AC40" s="317"/>
      <c r="AD40" s="375">
        <f>AD41</f>
        <v>355</v>
      </c>
      <c r="AE40" s="375">
        <f t="shared" ref="AE40:AF42" si="7">AE41</f>
        <v>301.5</v>
      </c>
      <c r="AF40" s="375">
        <f t="shared" si="7"/>
        <v>349</v>
      </c>
      <c r="AG40" s="156"/>
      <c r="AH40" s="156"/>
      <c r="AI40" s="133"/>
    </row>
    <row r="41" spans="1:35" ht="78.75" x14ac:dyDescent="0.25">
      <c r="A41" s="86"/>
      <c r="B41" s="44"/>
      <c r="C41" s="75"/>
      <c r="D41" s="75"/>
      <c r="E41" s="75"/>
      <c r="F41" s="75"/>
      <c r="G41" s="77"/>
      <c r="H41" s="36"/>
      <c r="I41" s="87"/>
      <c r="J41" s="87"/>
      <c r="K41" s="87"/>
      <c r="L41" s="69"/>
      <c r="M41" s="87"/>
      <c r="N41" s="69"/>
      <c r="O41" s="88"/>
      <c r="P41" s="77"/>
      <c r="Q41" s="79"/>
      <c r="R41" s="83"/>
      <c r="S41" s="83"/>
      <c r="T41" s="83"/>
      <c r="U41" s="83"/>
      <c r="V41" s="83"/>
      <c r="X41" s="337" t="s">
        <v>390</v>
      </c>
      <c r="Y41" s="315" t="s">
        <v>61</v>
      </c>
      <c r="Z41" s="316" t="s">
        <v>28</v>
      </c>
      <c r="AA41" s="316" t="s">
        <v>47</v>
      </c>
      <c r="AB41" s="391" t="s">
        <v>513</v>
      </c>
      <c r="AC41" s="317"/>
      <c r="AD41" s="375">
        <f>AD42</f>
        <v>355</v>
      </c>
      <c r="AE41" s="375">
        <f t="shared" si="7"/>
        <v>301.5</v>
      </c>
      <c r="AF41" s="375">
        <f t="shared" si="7"/>
        <v>349</v>
      </c>
      <c r="AG41" s="156"/>
      <c r="AH41" s="156"/>
      <c r="AI41" s="133"/>
    </row>
    <row r="42" spans="1:35" x14ac:dyDescent="0.25">
      <c r="A42" s="86"/>
      <c r="B42" s="44"/>
      <c r="C42" s="75"/>
      <c r="D42" s="75"/>
      <c r="E42" s="75"/>
      <c r="F42" s="75"/>
      <c r="G42" s="77"/>
      <c r="H42" s="36"/>
      <c r="I42" s="87"/>
      <c r="J42" s="87"/>
      <c r="K42" s="87"/>
      <c r="L42" s="69"/>
      <c r="M42" s="87"/>
      <c r="N42" s="69"/>
      <c r="O42" s="88"/>
      <c r="P42" s="77"/>
      <c r="Q42" s="79"/>
      <c r="R42" s="83"/>
      <c r="S42" s="83"/>
      <c r="T42" s="83"/>
      <c r="U42" s="83"/>
      <c r="V42" s="83"/>
      <c r="X42" s="337" t="s">
        <v>117</v>
      </c>
      <c r="Y42" s="315" t="s">
        <v>61</v>
      </c>
      <c r="Z42" s="316" t="s">
        <v>28</v>
      </c>
      <c r="AA42" s="316" t="s">
        <v>47</v>
      </c>
      <c r="AB42" s="391" t="s">
        <v>513</v>
      </c>
      <c r="AC42" s="317">
        <v>200</v>
      </c>
      <c r="AD42" s="375">
        <f>AD43</f>
        <v>355</v>
      </c>
      <c r="AE42" s="375">
        <f t="shared" si="7"/>
        <v>301.5</v>
      </c>
      <c r="AF42" s="375">
        <f t="shared" si="7"/>
        <v>349</v>
      </c>
      <c r="AG42" s="156"/>
      <c r="AH42" s="156"/>
      <c r="AI42" s="133"/>
    </row>
    <row r="43" spans="1:35" ht="31.5" x14ac:dyDescent="0.25">
      <c r="A43" s="86"/>
      <c r="B43" s="44"/>
      <c r="C43" s="75"/>
      <c r="D43" s="75"/>
      <c r="E43" s="75"/>
      <c r="F43" s="75"/>
      <c r="G43" s="77"/>
      <c r="H43" s="36"/>
      <c r="I43" s="87"/>
      <c r="J43" s="87"/>
      <c r="K43" s="87"/>
      <c r="L43" s="69"/>
      <c r="M43" s="87"/>
      <c r="N43" s="69"/>
      <c r="O43" s="88"/>
      <c r="P43" s="77"/>
      <c r="Q43" s="79"/>
      <c r="R43" s="83"/>
      <c r="S43" s="83"/>
      <c r="T43" s="83"/>
      <c r="U43" s="83"/>
      <c r="V43" s="83"/>
      <c r="X43" s="337" t="s">
        <v>50</v>
      </c>
      <c r="Y43" s="315" t="s">
        <v>61</v>
      </c>
      <c r="Z43" s="316" t="s">
        <v>28</v>
      </c>
      <c r="AA43" s="316" t="s">
        <v>47</v>
      </c>
      <c r="AB43" s="391" t="s">
        <v>513</v>
      </c>
      <c r="AC43" s="317">
        <v>240</v>
      </c>
      <c r="AD43" s="375">
        <v>355</v>
      </c>
      <c r="AE43" s="375">
        <v>301.5</v>
      </c>
      <c r="AF43" s="375">
        <v>349</v>
      </c>
      <c r="AG43" s="156"/>
      <c r="AH43" s="156"/>
      <c r="AI43" s="133"/>
    </row>
    <row r="44" spans="1:35" ht="31.5" x14ac:dyDescent="0.25">
      <c r="A44" s="86"/>
      <c r="B44" s="44"/>
      <c r="C44" s="75"/>
      <c r="D44" s="75"/>
      <c r="E44" s="75"/>
      <c r="F44" s="75"/>
      <c r="G44" s="77"/>
      <c r="H44" s="36"/>
      <c r="I44" s="87"/>
      <c r="J44" s="87"/>
      <c r="K44" s="87"/>
      <c r="L44" s="69"/>
      <c r="M44" s="87"/>
      <c r="N44" s="69"/>
      <c r="O44" s="88"/>
      <c r="P44" s="77"/>
      <c r="Q44" s="79"/>
      <c r="R44" s="83"/>
      <c r="S44" s="83"/>
      <c r="T44" s="83"/>
      <c r="U44" s="83"/>
      <c r="V44" s="83"/>
      <c r="X44" s="409" t="s">
        <v>290</v>
      </c>
      <c r="Y44" s="315" t="s">
        <v>61</v>
      </c>
      <c r="Z44" s="316" t="s">
        <v>28</v>
      </c>
      <c r="AA44" s="316" t="s">
        <v>47</v>
      </c>
      <c r="AB44" s="391" t="s">
        <v>129</v>
      </c>
      <c r="AC44" s="317"/>
      <c r="AD44" s="375">
        <f t="shared" ref="AD44:AF46" si="8">AD45</f>
        <v>6866.1</v>
      </c>
      <c r="AE44" s="375">
        <f t="shared" si="8"/>
        <v>7037.8</v>
      </c>
      <c r="AF44" s="375">
        <f t="shared" si="8"/>
        <v>7291.1</v>
      </c>
      <c r="AG44" s="156"/>
      <c r="AH44" s="156"/>
      <c r="AI44" s="133"/>
    </row>
    <row r="45" spans="1:35" ht="47.25" x14ac:dyDescent="0.25">
      <c r="A45" s="86"/>
      <c r="B45" s="44"/>
      <c r="C45" s="75"/>
      <c r="D45" s="75"/>
      <c r="E45" s="75"/>
      <c r="F45" s="75"/>
      <c r="G45" s="77"/>
      <c r="H45" s="36"/>
      <c r="I45" s="87"/>
      <c r="J45" s="87"/>
      <c r="K45" s="87"/>
      <c r="L45" s="69"/>
      <c r="M45" s="87"/>
      <c r="N45" s="69"/>
      <c r="O45" s="88"/>
      <c r="P45" s="77"/>
      <c r="Q45" s="79"/>
      <c r="R45" s="83"/>
      <c r="S45" s="83"/>
      <c r="T45" s="83"/>
      <c r="U45" s="83"/>
      <c r="V45" s="83"/>
      <c r="X45" s="412" t="s">
        <v>764</v>
      </c>
      <c r="Y45" s="315" t="s">
        <v>61</v>
      </c>
      <c r="Z45" s="316" t="s">
        <v>28</v>
      </c>
      <c r="AA45" s="316" t="s">
        <v>47</v>
      </c>
      <c r="AB45" s="391" t="s">
        <v>291</v>
      </c>
      <c r="AC45" s="317"/>
      <c r="AD45" s="375">
        <f t="shared" si="8"/>
        <v>6866.1</v>
      </c>
      <c r="AE45" s="375">
        <f t="shared" si="8"/>
        <v>7037.8</v>
      </c>
      <c r="AF45" s="375">
        <f t="shared" si="8"/>
        <v>7291.1</v>
      </c>
      <c r="AG45" s="156"/>
      <c r="AH45" s="156"/>
      <c r="AI45" s="133"/>
    </row>
    <row r="46" spans="1:35" ht="31.5" x14ac:dyDescent="0.25">
      <c r="A46" s="86"/>
      <c r="B46" s="44"/>
      <c r="C46" s="75"/>
      <c r="D46" s="75"/>
      <c r="E46" s="75"/>
      <c r="F46" s="75"/>
      <c r="G46" s="77"/>
      <c r="H46" s="36"/>
      <c r="I46" s="87"/>
      <c r="J46" s="87"/>
      <c r="K46" s="87"/>
      <c r="L46" s="69"/>
      <c r="M46" s="87"/>
      <c r="N46" s="69"/>
      <c r="O46" s="88"/>
      <c r="P46" s="77"/>
      <c r="Q46" s="79"/>
      <c r="R46" s="83"/>
      <c r="S46" s="83"/>
      <c r="T46" s="83"/>
      <c r="U46" s="83"/>
      <c r="V46" s="83"/>
      <c r="X46" s="413" t="s">
        <v>292</v>
      </c>
      <c r="Y46" s="315" t="s">
        <v>61</v>
      </c>
      <c r="Z46" s="316" t="s">
        <v>28</v>
      </c>
      <c r="AA46" s="316" t="s">
        <v>47</v>
      </c>
      <c r="AB46" s="391" t="s">
        <v>293</v>
      </c>
      <c r="AC46" s="317"/>
      <c r="AD46" s="375">
        <f t="shared" si="8"/>
        <v>6866.1</v>
      </c>
      <c r="AE46" s="375">
        <f t="shared" si="8"/>
        <v>7037.8</v>
      </c>
      <c r="AF46" s="375">
        <f t="shared" si="8"/>
        <v>7291.1</v>
      </c>
      <c r="AG46" s="156"/>
      <c r="AH46" s="156"/>
      <c r="AI46" s="133"/>
    </row>
    <row r="47" spans="1:35" ht="94.5" x14ac:dyDescent="0.25">
      <c r="A47" s="86"/>
      <c r="B47" s="44"/>
      <c r="C47" s="75"/>
      <c r="D47" s="75"/>
      <c r="E47" s="75"/>
      <c r="F47" s="75"/>
      <c r="G47" s="77"/>
      <c r="H47" s="36"/>
      <c r="I47" s="87"/>
      <c r="J47" s="87"/>
      <c r="K47" s="87"/>
      <c r="L47" s="69"/>
      <c r="M47" s="87"/>
      <c r="N47" s="69"/>
      <c r="O47" s="88"/>
      <c r="P47" s="77"/>
      <c r="Q47" s="79"/>
      <c r="R47" s="83"/>
      <c r="S47" s="83"/>
      <c r="T47" s="83"/>
      <c r="U47" s="83"/>
      <c r="V47" s="83"/>
      <c r="X47" s="413" t="s">
        <v>620</v>
      </c>
      <c r="Y47" s="315" t="s">
        <v>61</v>
      </c>
      <c r="Z47" s="316" t="s">
        <v>28</v>
      </c>
      <c r="AA47" s="316" t="s">
        <v>47</v>
      </c>
      <c r="AB47" s="393" t="s">
        <v>294</v>
      </c>
      <c r="AC47" s="317"/>
      <c r="AD47" s="375">
        <f t="shared" ref="AD47:AF48" si="9">AD48</f>
        <v>6866.1</v>
      </c>
      <c r="AE47" s="375">
        <f t="shared" si="9"/>
        <v>7037.8</v>
      </c>
      <c r="AF47" s="375">
        <f t="shared" si="9"/>
        <v>7291.1</v>
      </c>
      <c r="AG47" s="156"/>
      <c r="AH47" s="156"/>
      <c r="AI47" s="133"/>
    </row>
    <row r="48" spans="1:35" x14ac:dyDescent="0.25">
      <c r="A48" s="86"/>
      <c r="B48" s="44"/>
      <c r="C48" s="75"/>
      <c r="D48" s="75"/>
      <c r="E48" s="75"/>
      <c r="F48" s="75"/>
      <c r="G48" s="77"/>
      <c r="H48" s="36"/>
      <c r="I48" s="87"/>
      <c r="J48" s="87"/>
      <c r="K48" s="87"/>
      <c r="L48" s="69"/>
      <c r="M48" s="87"/>
      <c r="N48" s="69"/>
      <c r="O48" s="88"/>
      <c r="P48" s="77"/>
      <c r="Q48" s="79"/>
      <c r="R48" s="83"/>
      <c r="S48" s="83"/>
      <c r="T48" s="83"/>
      <c r="U48" s="83"/>
      <c r="V48" s="83"/>
      <c r="X48" s="337" t="s">
        <v>117</v>
      </c>
      <c r="Y48" s="315" t="s">
        <v>61</v>
      </c>
      <c r="Z48" s="316" t="s">
        <v>28</v>
      </c>
      <c r="AA48" s="316" t="s">
        <v>47</v>
      </c>
      <c r="AB48" s="393" t="s">
        <v>294</v>
      </c>
      <c r="AC48" s="317">
        <v>200</v>
      </c>
      <c r="AD48" s="375">
        <f t="shared" si="9"/>
        <v>6866.1</v>
      </c>
      <c r="AE48" s="375">
        <f t="shared" si="9"/>
        <v>7037.8</v>
      </c>
      <c r="AF48" s="375">
        <f t="shared" si="9"/>
        <v>7291.1</v>
      </c>
      <c r="AG48" s="156"/>
      <c r="AH48" s="156"/>
      <c r="AI48" s="133"/>
    </row>
    <row r="49" spans="1:35" ht="31.5" x14ac:dyDescent="0.25">
      <c r="A49" s="86"/>
      <c r="B49" s="44"/>
      <c r="C49" s="75"/>
      <c r="D49" s="75"/>
      <c r="E49" s="75"/>
      <c r="F49" s="75"/>
      <c r="G49" s="77"/>
      <c r="H49" s="36"/>
      <c r="I49" s="87"/>
      <c r="J49" s="87"/>
      <c r="K49" s="87"/>
      <c r="L49" s="69"/>
      <c r="M49" s="87"/>
      <c r="N49" s="69"/>
      <c r="O49" s="88"/>
      <c r="P49" s="77"/>
      <c r="Q49" s="79"/>
      <c r="R49" s="83"/>
      <c r="S49" s="83"/>
      <c r="T49" s="83"/>
      <c r="U49" s="83"/>
      <c r="V49" s="83"/>
      <c r="X49" s="337" t="s">
        <v>50</v>
      </c>
      <c r="Y49" s="315" t="s">
        <v>61</v>
      </c>
      <c r="Z49" s="316" t="s">
        <v>28</v>
      </c>
      <c r="AA49" s="316" t="s">
        <v>47</v>
      </c>
      <c r="AB49" s="393" t="s">
        <v>294</v>
      </c>
      <c r="AC49" s="317">
        <v>240</v>
      </c>
      <c r="AD49" s="375">
        <v>6866.1</v>
      </c>
      <c r="AE49" s="375">
        <v>7037.8</v>
      </c>
      <c r="AF49" s="375">
        <v>7291.1</v>
      </c>
      <c r="AG49" s="219"/>
      <c r="AH49" s="156"/>
      <c r="AI49" s="133"/>
    </row>
    <row r="50" spans="1:35" x14ac:dyDescent="0.25">
      <c r="A50" s="43"/>
      <c r="B50" s="74"/>
      <c r="C50" s="75"/>
      <c r="D50" s="75"/>
      <c r="E50" s="75"/>
      <c r="F50" s="75"/>
      <c r="G50" s="77"/>
      <c r="H50" s="77"/>
      <c r="I50" s="77"/>
      <c r="J50" s="77"/>
      <c r="K50" s="77"/>
      <c r="L50" s="69"/>
      <c r="M50" s="77"/>
      <c r="N50" s="69"/>
      <c r="O50" s="78"/>
      <c r="P50" s="77"/>
      <c r="Q50" s="79"/>
      <c r="R50" s="83"/>
      <c r="S50" s="83"/>
      <c r="T50" s="83"/>
      <c r="U50" s="83"/>
      <c r="V50" s="83"/>
      <c r="W50" s="83"/>
      <c r="X50" s="337" t="s">
        <v>2</v>
      </c>
      <c r="Y50" s="315" t="s">
        <v>61</v>
      </c>
      <c r="Z50" s="316" t="s">
        <v>28</v>
      </c>
      <c r="AA50" s="316">
        <v>11</v>
      </c>
      <c r="AB50" s="394"/>
      <c r="AC50" s="317"/>
      <c r="AD50" s="375">
        <f t="shared" ref="AD50:AF50" si="10">AD51</f>
        <v>1000</v>
      </c>
      <c r="AE50" s="375">
        <f t="shared" si="10"/>
        <v>0</v>
      </c>
      <c r="AF50" s="375">
        <f t="shared" si="10"/>
        <v>0</v>
      </c>
      <c r="AG50" s="156"/>
      <c r="AH50" s="156"/>
      <c r="AI50" s="133"/>
    </row>
    <row r="51" spans="1:35" x14ac:dyDescent="0.25">
      <c r="A51" s="86"/>
      <c r="B51" s="74"/>
      <c r="C51" s="75"/>
      <c r="D51" s="75"/>
      <c r="E51" s="75"/>
      <c r="F51" s="75"/>
      <c r="G51" s="77"/>
      <c r="H51" s="36"/>
      <c r="I51" s="87"/>
      <c r="J51" s="87"/>
      <c r="K51" s="87"/>
      <c r="L51" s="69"/>
      <c r="M51" s="87"/>
      <c r="N51" s="69"/>
      <c r="O51" s="78"/>
      <c r="P51" s="37"/>
      <c r="Q51" s="79"/>
      <c r="R51" s="80"/>
      <c r="S51" s="83"/>
      <c r="T51" s="83"/>
      <c r="U51" s="83"/>
      <c r="V51" s="83"/>
      <c r="X51" s="337" t="s">
        <v>321</v>
      </c>
      <c r="Y51" s="315" t="s">
        <v>61</v>
      </c>
      <c r="Z51" s="316" t="s">
        <v>28</v>
      </c>
      <c r="AA51" s="316">
        <v>11</v>
      </c>
      <c r="AB51" s="390" t="s">
        <v>134</v>
      </c>
      <c r="AC51" s="317"/>
      <c r="AD51" s="375">
        <f>AD52</f>
        <v>1000</v>
      </c>
      <c r="AE51" s="375">
        <f>AE52</f>
        <v>0</v>
      </c>
      <c r="AF51" s="375">
        <f>AF52</f>
        <v>0</v>
      </c>
      <c r="AG51" s="156"/>
      <c r="AH51" s="156"/>
      <c r="AI51" s="133"/>
    </row>
    <row r="52" spans="1:35" ht="31.5" x14ac:dyDescent="0.25">
      <c r="A52" s="86"/>
      <c r="B52" s="74"/>
      <c r="C52" s="75"/>
      <c r="D52" s="75"/>
      <c r="E52" s="75"/>
      <c r="F52" s="75"/>
      <c r="G52" s="77"/>
      <c r="H52" s="36"/>
      <c r="I52" s="87"/>
      <c r="J52" s="87"/>
      <c r="K52" s="87"/>
      <c r="L52" s="69"/>
      <c r="M52" s="87"/>
      <c r="N52" s="69"/>
      <c r="O52" s="78"/>
      <c r="P52" s="37"/>
      <c r="Q52" s="79"/>
      <c r="R52" s="80"/>
      <c r="S52" s="83"/>
      <c r="T52" s="83"/>
      <c r="U52" s="83"/>
      <c r="V52" s="83"/>
      <c r="X52" s="415" t="s">
        <v>314</v>
      </c>
      <c r="Y52" s="315" t="s">
        <v>61</v>
      </c>
      <c r="Z52" s="316" t="s">
        <v>28</v>
      </c>
      <c r="AA52" s="316">
        <v>11</v>
      </c>
      <c r="AB52" s="391" t="s">
        <v>315</v>
      </c>
      <c r="AC52" s="317"/>
      <c r="AD52" s="375">
        <f t="shared" ref="AD52:AF53" si="11">AD53</f>
        <v>1000</v>
      </c>
      <c r="AE52" s="375">
        <f t="shared" si="11"/>
        <v>0</v>
      </c>
      <c r="AF52" s="375">
        <f t="shared" si="11"/>
        <v>0</v>
      </c>
      <c r="AG52" s="156"/>
      <c r="AH52" s="156"/>
      <c r="AI52" s="133"/>
    </row>
    <row r="53" spans="1:35" x14ac:dyDescent="0.25">
      <c r="A53" s="86"/>
      <c r="B53" s="74"/>
      <c r="C53" s="75"/>
      <c r="D53" s="75"/>
      <c r="E53" s="75"/>
      <c r="F53" s="75"/>
      <c r="G53" s="77"/>
      <c r="H53" s="36"/>
      <c r="I53" s="87"/>
      <c r="J53" s="87"/>
      <c r="K53" s="87"/>
      <c r="L53" s="69"/>
      <c r="M53" s="87"/>
      <c r="N53" s="69"/>
      <c r="O53" s="78"/>
      <c r="P53" s="37"/>
      <c r="Q53" s="79"/>
      <c r="R53" s="80"/>
      <c r="S53" s="83"/>
      <c r="T53" s="83"/>
      <c r="U53" s="83"/>
      <c r="V53" s="83"/>
      <c r="X53" s="337" t="s">
        <v>41</v>
      </c>
      <c r="Y53" s="315" t="s">
        <v>61</v>
      </c>
      <c r="Z53" s="316" t="s">
        <v>28</v>
      </c>
      <c r="AA53" s="316">
        <v>11</v>
      </c>
      <c r="AB53" s="391" t="s">
        <v>315</v>
      </c>
      <c r="AC53" s="317">
        <v>800</v>
      </c>
      <c r="AD53" s="375">
        <f t="shared" si="11"/>
        <v>1000</v>
      </c>
      <c r="AE53" s="375">
        <f t="shared" si="11"/>
        <v>0</v>
      </c>
      <c r="AF53" s="375">
        <f t="shared" si="11"/>
        <v>0</v>
      </c>
      <c r="AG53" s="156"/>
      <c r="AH53" s="156"/>
      <c r="AI53" s="133"/>
    </row>
    <row r="54" spans="1:35" x14ac:dyDescent="0.25">
      <c r="A54" s="86"/>
      <c r="B54" s="74"/>
      <c r="C54" s="75"/>
      <c r="D54" s="75"/>
      <c r="E54" s="75"/>
      <c r="F54" s="75"/>
      <c r="G54" s="77"/>
      <c r="H54" s="36"/>
      <c r="I54" s="87"/>
      <c r="J54" s="87"/>
      <c r="K54" s="87"/>
      <c r="L54" s="69"/>
      <c r="M54" s="87"/>
      <c r="N54" s="69"/>
      <c r="O54" s="78"/>
      <c r="P54" s="37"/>
      <c r="Q54" s="79"/>
      <c r="R54" s="80"/>
      <c r="S54" s="83"/>
      <c r="T54" s="83"/>
      <c r="U54" s="83"/>
      <c r="V54" s="83"/>
      <c r="X54" s="337" t="s">
        <v>133</v>
      </c>
      <c r="Y54" s="315" t="s">
        <v>61</v>
      </c>
      <c r="Z54" s="316" t="s">
        <v>28</v>
      </c>
      <c r="AA54" s="316">
        <v>11</v>
      </c>
      <c r="AB54" s="391" t="s">
        <v>315</v>
      </c>
      <c r="AC54" s="317">
        <v>870</v>
      </c>
      <c r="AD54" s="375">
        <v>1000</v>
      </c>
      <c r="AE54" s="375">
        <v>0</v>
      </c>
      <c r="AF54" s="375">
        <v>0</v>
      </c>
      <c r="AG54" s="156"/>
      <c r="AH54" s="156"/>
      <c r="AI54" s="133"/>
    </row>
    <row r="55" spans="1:35" x14ac:dyDescent="0.25">
      <c r="A55" s="43"/>
      <c r="B55" s="74"/>
      <c r="C55" s="75"/>
      <c r="D55" s="75"/>
      <c r="E55" s="75"/>
      <c r="F55" s="75"/>
      <c r="G55" s="77"/>
      <c r="H55" s="77"/>
      <c r="I55" s="77"/>
      <c r="J55" s="77"/>
      <c r="K55" s="77"/>
      <c r="L55" s="69"/>
      <c r="M55" s="77"/>
      <c r="N55" s="69"/>
      <c r="O55" s="78"/>
      <c r="P55" s="77"/>
      <c r="Q55" s="79"/>
      <c r="R55" s="83"/>
      <c r="S55" s="83"/>
      <c r="T55" s="83"/>
      <c r="U55" s="83"/>
      <c r="V55" s="83"/>
      <c r="W55" s="83"/>
      <c r="X55" s="337" t="s">
        <v>14</v>
      </c>
      <c r="Y55" s="315" t="s">
        <v>61</v>
      </c>
      <c r="Z55" s="316" t="s">
        <v>28</v>
      </c>
      <c r="AA55" s="316">
        <v>13</v>
      </c>
      <c r="AB55" s="394"/>
      <c r="AC55" s="317"/>
      <c r="AD55" s="375">
        <f>AD56+AD103+AD109</f>
        <v>248668.49999999997</v>
      </c>
      <c r="AE55" s="375">
        <f t="shared" ref="AE55:AF55" si="12">AE56+AE103+AE109</f>
        <v>206786.1</v>
      </c>
      <c r="AF55" s="375">
        <f t="shared" si="12"/>
        <v>184511.40000000002</v>
      </c>
      <c r="AG55" s="156"/>
      <c r="AH55" s="156"/>
      <c r="AI55" s="133"/>
    </row>
    <row r="56" spans="1:35" x14ac:dyDescent="0.25">
      <c r="A56" s="89"/>
      <c r="B56" s="74"/>
      <c r="C56" s="75"/>
      <c r="D56" s="75"/>
      <c r="E56" s="76"/>
      <c r="F56" s="75"/>
      <c r="G56" s="75"/>
      <c r="H56" s="90"/>
      <c r="I56" s="87"/>
      <c r="J56" s="87"/>
      <c r="K56" s="87"/>
      <c r="L56" s="69"/>
      <c r="M56" s="87"/>
      <c r="N56" s="69"/>
      <c r="O56" s="78"/>
      <c r="P56" s="37"/>
      <c r="Q56" s="79"/>
      <c r="R56" s="80"/>
      <c r="S56" s="83"/>
      <c r="T56" s="83"/>
      <c r="U56" s="83"/>
      <c r="V56" s="83"/>
      <c r="X56" s="408" t="s">
        <v>179</v>
      </c>
      <c r="Y56" s="315" t="s">
        <v>61</v>
      </c>
      <c r="Z56" s="316" t="s">
        <v>28</v>
      </c>
      <c r="AA56" s="316">
        <v>13</v>
      </c>
      <c r="AB56" s="391" t="s">
        <v>109</v>
      </c>
      <c r="AC56" s="317"/>
      <c r="AD56" s="375">
        <f>AD57+AD70</f>
        <v>191050.19999999998</v>
      </c>
      <c r="AE56" s="375">
        <f>AE57+AE70</f>
        <v>151326.39999999999</v>
      </c>
      <c r="AF56" s="375">
        <f>AF57+AF70</f>
        <v>127227.40000000001</v>
      </c>
      <c r="AG56" s="156"/>
      <c r="AH56" s="156"/>
      <c r="AI56" s="133"/>
    </row>
    <row r="57" spans="1:35" x14ac:dyDescent="0.25">
      <c r="A57" s="89"/>
      <c r="B57" s="74"/>
      <c r="C57" s="75"/>
      <c r="D57" s="75"/>
      <c r="E57" s="76"/>
      <c r="F57" s="75"/>
      <c r="G57" s="75"/>
      <c r="H57" s="90"/>
      <c r="I57" s="87"/>
      <c r="J57" s="87"/>
      <c r="K57" s="87"/>
      <c r="L57" s="69"/>
      <c r="M57" s="87"/>
      <c r="N57" s="69"/>
      <c r="O57" s="78"/>
      <c r="P57" s="37"/>
      <c r="Q57" s="79"/>
      <c r="R57" s="80"/>
      <c r="S57" s="83"/>
      <c r="T57" s="83"/>
      <c r="U57" s="83"/>
      <c r="V57" s="83"/>
      <c r="X57" s="416" t="s">
        <v>507</v>
      </c>
      <c r="Y57" s="315" t="s">
        <v>61</v>
      </c>
      <c r="Z57" s="316" t="s">
        <v>28</v>
      </c>
      <c r="AA57" s="316">
        <v>13</v>
      </c>
      <c r="AB57" s="391" t="s">
        <v>110</v>
      </c>
      <c r="AC57" s="317"/>
      <c r="AD57" s="375">
        <f>AD58+AD64</f>
        <v>13535.6</v>
      </c>
      <c r="AE57" s="375">
        <f>AE58+AE64</f>
        <v>14022.4</v>
      </c>
      <c r="AF57" s="375">
        <f>AF58+AF64</f>
        <v>14528.800000000001</v>
      </c>
      <c r="AG57" s="156"/>
      <c r="AH57" s="156"/>
      <c r="AI57" s="133"/>
    </row>
    <row r="58" spans="1:35" ht="31.5" x14ac:dyDescent="0.25">
      <c r="A58" s="89"/>
      <c r="B58" s="74"/>
      <c r="C58" s="75"/>
      <c r="D58" s="75"/>
      <c r="E58" s="76"/>
      <c r="F58" s="75"/>
      <c r="G58" s="75"/>
      <c r="H58" s="90"/>
      <c r="I58" s="87"/>
      <c r="J58" s="87"/>
      <c r="K58" s="87"/>
      <c r="L58" s="69"/>
      <c r="M58" s="87"/>
      <c r="N58" s="69"/>
      <c r="O58" s="78"/>
      <c r="P58" s="37"/>
      <c r="Q58" s="79"/>
      <c r="R58" s="80"/>
      <c r="S58" s="83"/>
      <c r="T58" s="83"/>
      <c r="U58" s="83"/>
      <c r="V58" s="83"/>
      <c r="X58" s="417" t="s">
        <v>175</v>
      </c>
      <c r="Y58" s="315" t="s">
        <v>61</v>
      </c>
      <c r="Z58" s="316" t="s">
        <v>28</v>
      </c>
      <c r="AA58" s="316">
        <v>13</v>
      </c>
      <c r="AB58" s="391" t="s">
        <v>176</v>
      </c>
      <c r="AC58" s="317"/>
      <c r="AD58" s="375">
        <f>AD59</f>
        <v>13204</v>
      </c>
      <c r="AE58" s="375">
        <f>AE59</f>
        <v>13690.8</v>
      </c>
      <c r="AF58" s="375">
        <f>AF59</f>
        <v>14197.2</v>
      </c>
      <c r="AG58" s="156"/>
      <c r="AH58" s="156"/>
      <c r="AI58" s="133"/>
    </row>
    <row r="59" spans="1:35" ht="31.5" x14ac:dyDescent="0.25">
      <c r="A59" s="89"/>
      <c r="B59" s="74"/>
      <c r="C59" s="75"/>
      <c r="D59" s="75"/>
      <c r="E59" s="76"/>
      <c r="F59" s="75"/>
      <c r="G59" s="75"/>
      <c r="H59" s="90"/>
      <c r="I59" s="87"/>
      <c r="J59" s="87"/>
      <c r="K59" s="87"/>
      <c r="L59" s="69"/>
      <c r="M59" s="87"/>
      <c r="N59" s="69"/>
      <c r="O59" s="78"/>
      <c r="P59" s="37"/>
      <c r="Q59" s="79"/>
      <c r="R59" s="80"/>
      <c r="S59" s="83"/>
      <c r="T59" s="83"/>
      <c r="U59" s="83"/>
      <c r="V59" s="83"/>
      <c r="X59" s="415" t="s">
        <v>678</v>
      </c>
      <c r="Y59" s="315" t="s">
        <v>61</v>
      </c>
      <c r="Z59" s="316" t="s">
        <v>28</v>
      </c>
      <c r="AA59" s="316">
        <v>13</v>
      </c>
      <c r="AB59" s="391" t="s">
        <v>178</v>
      </c>
      <c r="AC59" s="342"/>
      <c r="AD59" s="375">
        <f>AD62+AD60</f>
        <v>13204</v>
      </c>
      <c r="AE59" s="375">
        <f t="shared" ref="AE59:AF59" si="13">AE62+AE60</f>
        <v>13690.8</v>
      </c>
      <c r="AF59" s="375">
        <f t="shared" si="13"/>
        <v>14197.2</v>
      </c>
      <c r="AG59" s="156"/>
      <c r="AH59" s="156"/>
      <c r="AI59" s="133"/>
    </row>
    <row r="60" spans="1:35" x14ac:dyDescent="0.25">
      <c r="A60" s="89"/>
      <c r="B60" s="74"/>
      <c r="C60" s="75"/>
      <c r="D60" s="75"/>
      <c r="E60" s="76"/>
      <c r="F60" s="75"/>
      <c r="G60" s="75"/>
      <c r="H60" s="90"/>
      <c r="I60" s="87"/>
      <c r="J60" s="87"/>
      <c r="K60" s="87"/>
      <c r="L60" s="69"/>
      <c r="M60" s="87"/>
      <c r="N60" s="69"/>
      <c r="O60" s="78"/>
      <c r="P60" s="37"/>
      <c r="Q60" s="79"/>
      <c r="R60" s="80"/>
      <c r="S60" s="83"/>
      <c r="T60" s="83"/>
      <c r="U60" s="83"/>
      <c r="V60" s="83"/>
      <c r="X60" s="337" t="s">
        <v>94</v>
      </c>
      <c r="Y60" s="315" t="s">
        <v>61</v>
      </c>
      <c r="Z60" s="316" t="s">
        <v>28</v>
      </c>
      <c r="AA60" s="316">
        <v>13</v>
      </c>
      <c r="AB60" s="391" t="s">
        <v>178</v>
      </c>
      <c r="AC60" s="317">
        <v>300</v>
      </c>
      <c r="AD60" s="375">
        <f>AD61</f>
        <v>1032.5</v>
      </c>
      <c r="AE60" s="375">
        <f>AE61</f>
        <v>1032.5</v>
      </c>
      <c r="AF60" s="375">
        <f>AF61</f>
        <v>1032.5</v>
      </c>
      <c r="AG60" s="156"/>
      <c r="AH60" s="156"/>
      <c r="AI60" s="133"/>
    </row>
    <row r="61" spans="1:35" x14ac:dyDescent="0.25">
      <c r="A61" s="89"/>
      <c r="B61" s="74"/>
      <c r="C61" s="75"/>
      <c r="D61" s="75"/>
      <c r="E61" s="76"/>
      <c r="F61" s="75"/>
      <c r="G61" s="75"/>
      <c r="H61" s="90"/>
      <c r="I61" s="87"/>
      <c r="J61" s="87"/>
      <c r="K61" s="87"/>
      <c r="L61" s="69"/>
      <c r="M61" s="87"/>
      <c r="N61" s="69"/>
      <c r="O61" s="78"/>
      <c r="P61" s="37"/>
      <c r="Q61" s="79"/>
      <c r="R61" s="80"/>
      <c r="S61" s="83"/>
      <c r="T61" s="83"/>
      <c r="U61" s="83"/>
      <c r="V61" s="83"/>
      <c r="X61" s="337" t="s">
        <v>405</v>
      </c>
      <c r="Y61" s="315" t="s">
        <v>61</v>
      </c>
      <c r="Z61" s="316" t="s">
        <v>28</v>
      </c>
      <c r="AA61" s="316">
        <v>13</v>
      </c>
      <c r="AB61" s="391" t="s">
        <v>178</v>
      </c>
      <c r="AC61" s="317">
        <v>360</v>
      </c>
      <c r="AD61" s="375">
        <v>1032.5</v>
      </c>
      <c r="AE61" s="375">
        <v>1032.5</v>
      </c>
      <c r="AF61" s="375">
        <v>1032.5</v>
      </c>
      <c r="AG61" s="156"/>
      <c r="AH61" s="156"/>
      <c r="AI61" s="133"/>
    </row>
    <row r="62" spans="1:35" ht="31.5" x14ac:dyDescent="0.25">
      <c r="A62" s="89"/>
      <c r="B62" s="74"/>
      <c r="C62" s="75"/>
      <c r="D62" s="75"/>
      <c r="E62" s="76"/>
      <c r="F62" s="75"/>
      <c r="G62" s="75"/>
      <c r="H62" s="90"/>
      <c r="I62" s="87"/>
      <c r="J62" s="87"/>
      <c r="K62" s="87"/>
      <c r="L62" s="69"/>
      <c r="M62" s="87"/>
      <c r="N62" s="69"/>
      <c r="O62" s="78"/>
      <c r="P62" s="37"/>
      <c r="Q62" s="79"/>
      <c r="R62" s="80"/>
      <c r="S62" s="83"/>
      <c r="T62" s="83"/>
      <c r="U62" s="83"/>
      <c r="V62" s="83"/>
      <c r="X62" s="337" t="s">
        <v>58</v>
      </c>
      <c r="Y62" s="315" t="s">
        <v>61</v>
      </c>
      <c r="Z62" s="316" t="s">
        <v>28</v>
      </c>
      <c r="AA62" s="316">
        <v>13</v>
      </c>
      <c r="AB62" s="391" t="s">
        <v>178</v>
      </c>
      <c r="AC62" s="317">
        <v>600</v>
      </c>
      <c r="AD62" s="375">
        <f>AD63</f>
        <v>12171.5</v>
      </c>
      <c r="AE62" s="375">
        <f>AE63</f>
        <v>12658.3</v>
      </c>
      <c r="AF62" s="375">
        <f>AF63</f>
        <v>13164.7</v>
      </c>
      <c r="AG62" s="156"/>
      <c r="AH62" s="156"/>
      <c r="AI62" s="133"/>
    </row>
    <row r="63" spans="1:35" x14ac:dyDescent="0.25">
      <c r="A63" s="89"/>
      <c r="B63" s="74"/>
      <c r="C63" s="75"/>
      <c r="D63" s="75"/>
      <c r="E63" s="76"/>
      <c r="F63" s="75"/>
      <c r="G63" s="75"/>
      <c r="H63" s="90"/>
      <c r="I63" s="87"/>
      <c r="J63" s="87"/>
      <c r="K63" s="87"/>
      <c r="L63" s="69"/>
      <c r="M63" s="87"/>
      <c r="N63" s="69"/>
      <c r="O63" s="78"/>
      <c r="P63" s="37"/>
      <c r="Q63" s="79"/>
      <c r="R63" s="80"/>
      <c r="S63" s="83"/>
      <c r="T63" s="83"/>
      <c r="U63" s="83"/>
      <c r="V63" s="83"/>
      <c r="X63" s="337" t="s">
        <v>59</v>
      </c>
      <c r="Y63" s="315" t="s">
        <v>61</v>
      </c>
      <c r="Z63" s="316" t="s">
        <v>28</v>
      </c>
      <c r="AA63" s="316">
        <v>13</v>
      </c>
      <c r="AB63" s="391" t="s">
        <v>178</v>
      </c>
      <c r="AC63" s="317">
        <v>610</v>
      </c>
      <c r="AD63" s="375">
        <v>12171.5</v>
      </c>
      <c r="AE63" s="375">
        <v>12658.3</v>
      </c>
      <c r="AF63" s="375">
        <v>13164.7</v>
      </c>
      <c r="AG63" s="156"/>
      <c r="AH63" s="156"/>
      <c r="AI63" s="133"/>
    </row>
    <row r="64" spans="1:35" ht="47.25" x14ac:dyDescent="0.25">
      <c r="A64" s="89"/>
      <c r="B64" s="74"/>
      <c r="C64" s="75"/>
      <c r="D64" s="75"/>
      <c r="E64" s="76"/>
      <c r="F64" s="75"/>
      <c r="G64" s="75"/>
      <c r="H64" s="90"/>
      <c r="I64" s="87"/>
      <c r="J64" s="87"/>
      <c r="K64" s="87"/>
      <c r="L64" s="69"/>
      <c r="M64" s="87"/>
      <c r="N64" s="69"/>
      <c r="O64" s="78"/>
      <c r="P64" s="37"/>
      <c r="Q64" s="79"/>
      <c r="R64" s="80"/>
      <c r="S64" s="83"/>
      <c r="T64" s="83"/>
      <c r="U64" s="83"/>
      <c r="V64" s="83"/>
      <c r="X64" s="417" t="s">
        <v>657</v>
      </c>
      <c r="Y64" s="315" t="s">
        <v>61</v>
      </c>
      <c r="Z64" s="316" t="s">
        <v>28</v>
      </c>
      <c r="AA64" s="316">
        <v>13</v>
      </c>
      <c r="AB64" s="391" t="s">
        <v>180</v>
      </c>
      <c r="AC64" s="327"/>
      <c r="AD64" s="375">
        <f>AD65</f>
        <v>331.6</v>
      </c>
      <c r="AE64" s="375">
        <f>AE65</f>
        <v>331.6</v>
      </c>
      <c r="AF64" s="375">
        <f>AF65</f>
        <v>331.6</v>
      </c>
      <c r="AG64" s="156"/>
      <c r="AH64" s="156"/>
      <c r="AI64" s="133"/>
    </row>
    <row r="65" spans="1:35" ht="47.25" x14ac:dyDescent="0.25">
      <c r="A65" s="89"/>
      <c r="B65" s="74"/>
      <c r="C65" s="75"/>
      <c r="D65" s="75"/>
      <c r="E65" s="76"/>
      <c r="F65" s="75"/>
      <c r="G65" s="75"/>
      <c r="H65" s="90"/>
      <c r="I65" s="87"/>
      <c r="J65" s="87"/>
      <c r="K65" s="87"/>
      <c r="L65" s="69"/>
      <c r="M65" s="87"/>
      <c r="N65" s="69"/>
      <c r="O65" s="78"/>
      <c r="P65" s="37"/>
      <c r="Q65" s="79"/>
      <c r="R65" s="80"/>
      <c r="S65" s="83"/>
      <c r="T65" s="83"/>
      <c r="U65" s="83"/>
      <c r="V65" s="83"/>
      <c r="X65" s="417" t="s">
        <v>571</v>
      </c>
      <c r="Y65" s="315" t="s">
        <v>61</v>
      </c>
      <c r="Z65" s="316" t="s">
        <v>28</v>
      </c>
      <c r="AA65" s="316">
        <v>13</v>
      </c>
      <c r="AB65" s="391" t="s">
        <v>570</v>
      </c>
      <c r="AC65" s="327"/>
      <c r="AD65" s="375">
        <f>AD66+AD68</f>
        <v>331.6</v>
      </c>
      <c r="AE65" s="375">
        <f t="shared" ref="AE65:AF65" si="14">AE66+AE68</f>
        <v>331.6</v>
      </c>
      <c r="AF65" s="375">
        <f t="shared" si="14"/>
        <v>331.6</v>
      </c>
      <c r="AG65" s="156"/>
      <c r="AH65" s="156"/>
      <c r="AI65" s="133"/>
    </row>
    <row r="66" spans="1:35" ht="47.25" x14ac:dyDescent="0.25">
      <c r="A66" s="89"/>
      <c r="B66" s="74"/>
      <c r="C66" s="75"/>
      <c r="D66" s="75"/>
      <c r="E66" s="76"/>
      <c r="F66" s="75"/>
      <c r="G66" s="75"/>
      <c r="H66" s="90"/>
      <c r="I66" s="87"/>
      <c r="J66" s="87"/>
      <c r="K66" s="87"/>
      <c r="L66" s="69"/>
      <c r="M66" s="87"/>
      <c r="N66" s="69"/>
      <c r="O66" s="78"/>
      <c r="P66" s="37"/>
      <c r="Q66" s="79"/>
      <c r="R66" s="80"/>
      <c r="S66" s="83"/>
      <c r="T66" s="83"/>
      <c r="U66" s="83"/>
      <c r="V66" s="83"/>
      <c r="X66" s="337" t="s">
        <v>40</v>
      </c>
      <c r="Y66" s="315" t="s">
        <v>61</v>
      </c>
      <c r="Z66" s="316" t="s">
        <v>28</v>
      </c>
      <c r="AA66" s="316">
        <v>13</v>
      </c>
      <c r="AB66" s="391" t="s">
        <v>570</v>
      </c>
      <c r="AC66" s="327">
        <v>100</v>
      </c>
      <c r="AD66" s="375">
        <f>AD67</f>
        <v>311</v>
      </c>
      <c r="AE66" s="375">
        <f>AE67</f>
        <v>311</v>
      </c>
      <c r="AF66" s="375">
        <f>AF67</f>
        <v>311</v>
      </c>
      <c r="AG66" s="156"/>
      <c r="AH66" s="156"/>
      <c r="AI66" s="133"/>
    </row>
    <row r="67" spans="1:35" x14ac:dyDescent="0.25">
      <c r="A67" s="89"/>
      <c r="B67" s="74"/>
      <c r="C67" s="75"/>
      <c r="D67" s="75"/>
      <c r="E67" s="76"/>
      <c r="F67" s="75"/>
      <c r="G67" s="75"/>
      <c r="H67" s="90"/>
      <c r="I67" s="87"/>
      <c r="J67" s="87"/>
      <c r="K67" s="87"/>
      <c r="L67" s="69"/>
      <c r="M67" s="87"/>
      <c r="N67" s="69"/>
      <c r="O67" s="78"/>
      <c r="P67" s="37"/>
      <c r="Q67" s="79"/>
      <c r="R67" s="80"/>
      <c r="S67" s="83"/>
      <c r="T67" s="83"/>
      <c r="U67" s="83"/>
      <c r="V67" s="83"/>
      <c r="X67" s="410" t="s">
        <v>93</v>
      </c>
      <c r="Y67" s="315" t="s">
        <v>61</v>
      </c>
      <c r="Z67" s="316" t="s">
        <v>28</v>
      </c>
      <c r="AA67" s="316">
        <v>13</v>
      </c>
      <c r="AB67" s="391" t="s">
        <v>570</v>
      </c>
      <c r="AC67" s="327">
        <v>120</v>
      </c>
      <c r="AD67" s="375">
        <v>311</v>
      </c>
      <c r="AE67" s="375">
        <v>311</v>
      </c>
      <c r="AF67" s="375">
        <v>311</v>
      </c>
      <c r="AG67" s="156"/>
      <c r="AH67" s="156"/>
      <c r="AI67" s="133"/>
    </row>
    <row r="68" spans="1:35" x14ac:dyDescent="0.25">
      <c r="A68" s="89"/>
      <c r="B68" s="350"/>
      <c r="C68" s="351"/>
      <c r="D68" s="351"/>
      <c r="E68" s="352"/>
      <c r="F68" s="351"/>
      <c r="G68" s="351"/>
      <c r="H68" s="90"/>
      <c r="I68" s="87"/>
      <c r="J68" s="87"/>
      <c r="K68" s="87"/>
      <c r="L68" s="349"/>
      <c r="M68" s="87"/>
      <c r="N68" s="349"/>
      <c r="O68" s="78"/>
      <c r="P68" s="37"/>
      <c r="Q68" s="354"/>
      <c r="R68" s="80"/>
      <c r="S68" s="355"/>
      <c r="T68" s="355"/>
      <c r="U68" s="355"/>
      <c r="V68" s="355"/>
      <c r="X68" s="337" t="s">
        <v>117</v>
      </c>
      <c r="Y68" s="315" t="s">
        <v>61</v>
      </c>
      <c r="Z68" s="316" t="s">
        <v>28</v>
      </c>
      <c r="AA68" s="316">
        <v>13</v>
      </c>
      <c r="AB68" s="391" t="s">
        <v>570</v>
      </c>
      <c r="AC68" s="327">
        <v>200</v>
      </c>
      <c r="AD68" s="375">
        <f>AD69</f>
        <v>20.6</v>
      </c>
      <c r="AE68" s="375">
        <f t="shared" ref="AE68:AF68" si="15">AE69</f>
        <v>20.6</v>
      </c>
      <c r="AF68" s="375">
        <f t="shared" si="15"/>
        <v>20.6</v>
      </c>
      <c r="AG68" s="359"/>
      <c r="AH68" s="359"/>
      <c r="AI68" s="358"/>
    </row>
    <row r="69" spans="1:35" ht="31.5" x14ac:dyDescent="0.25">
      <c r="A69" s="89"/>
      <c r="B69" s="350"/>
      <c r="C69" s="351"/>
      <c r="D69" s="351"/>
      <c r="E69" s="352"/>
      <c r="F69" s="351"/>
      <c r="G69" s="351"/>
      <c r="H69" s="90"/>
      <c r="I69" s="87"/>
      <c r="J69" s="87"/>
      <c r="K69" s="87"/>
      <c r="L69" s="349"/>
      <c r="M69" s="87"/>
      <c r="N69" s="349"/>
      <c r="O69" s="78"/>
      <c r="P69" s="37"/>
      <c r="Q69" s="354"/>
      <c r="R69" s="80"/>
      <c r="S69" s="355"/>
      <c r="T69" s="355"/>
      <c r="U69" s="355"/>
      <c r="V69" s="355"/>
      <c r="X69" s="337" t="s">
        <v>50</v>
      </c>
      <c r="Y69" s="315" t="s">
        <v>61</v>
      </c>
      <c r="Z69" s="316" t="s">
        <v>28</v>
      </c>
      <c r="AA69" s="316">
        <v>13</v>
      </c>
      <c r="AB69" s="391" t="s">
        <v>570</v>
      </c>
      <c r="AC69" s="327">
        <v>240</v>
      </c>
      <c r="AD69" s="375">
        <v>20.6</v>
      </c>
      <c r="AE69" s="375">
        <v>20.6</v>
      </c>
      <c r="AF69" s="375">
        <v>20.6</v>
      </c>
      <c r="AG69" s="359"/>
      <c r="AH69" s="359"/>
      <c r="AI69" s="358"/>
    </row>
    <row r="70" spans="1:35" x14ac:dyDescent="0.25">
      <c r="A70" s="89"/>
      <c r="B70" s="74"/>
      <c r="C70" s="75"/>
      <c r="D70" s="75"/>
      <c r="E70" s="76"/>
      <c r="F70" s="75"/>
      <c r="G70" s="75"/>
      <c r="H70" s="90"/>
      <c r="I70" s="87"/>
      <c r="J70" s="87"/>
      <c r="K70" s="87"/>
      <c r="L70" s="69"/>
      <c r="M70" s="87"/>
      <c r="N70" s="69"/>
      <c r="O70" s="78"/>
      <c r="P70" s="37"/>
      <c r="Q70" s="79"/>
      <c r="R70" s="80"/>
      <c r="S70" s="83"/>
      <c r="T70" s="83"/>
      <c r="U70" s="83"/>
      <c r="V70" s="83"/>
      <c r="X70" s="410" t="s">
        <v>590</v>
      </c>
      <c r="Y70" s="315" t="s">
        <v>61</v>
      </c>
      <c r="Z70" s="316" t="s">
        <v>28</v>
      </c>
      <c r="AA70" s="316">
        <v>13</v>
      </c>
      <c r="AB70" s="391" t="s">
        <v>183</v>
      </c>
      <c r="AC70" s="327"/>
      <c r="AD70" s="375">
        <f>AD71+AD99</f>
        <v>177514.59999999998</v>
      </c>
      <c r="AE70" s="375">
        <f>AE71+AE99</f>
        <v>137304</v>
      </c>
      <c r="AF70" s="375">
        <f>AF71+AF99</f>
        <v>112698.6</v>
      </c>
      <c r="AG70" s="156"/>
      <c r="AH70" s="156"/>
      <c r="AI70" s="133"/>
    </row>
    <row r="71" spans="1:35" ht="31.5" x14ac:dyDescent="0.25">
      <c r="A71" s="89"/>
      <c r="B71" s="74"/>
      <c r="C71" s="75"/>
      <c r="D71" s="75"/>
      <c r="E71" s="76"/>
      <c r="F71" s="75"/>
      <c r="G71" s="75"/>
      <c r="H71" s="90"/>
      <c r="I71" s="87"/>
      <c r="J71" s="87"/>
      <c r="K71" s="87"/>
      <c r="L71" s="69"/>
      <c r="M71" s="87"/>
      <c r="N71" s="69"/>
      <c r="O71" s="78"/>
      <c r="P71" s="37"/>
      <c r="Q71" s="79"/>
      <c r="R71" s="80"/>
      <c r="S71" s="83"/>
      <c r="T71" s="83"/>
      <c r="U71" s="83"/>
      <c r="V71" s="83"/>
      <c r="X71" s="408" t="s">
        <v>184</v>
      </c>
      <c r="Y71" s="315" t="s">
        <v>61</v>
      </c>
      <c r="Z71" s="316" t="s">
        <v>28</v>
      </c>
      <c r="AA71" s="316">
        <v>13</v>
      </c>
      <c r="AB71" s="391" t="s">
        <v>185</v>
      </c>
      <c r="AC71" s="317"/>
      <c r="AD71" s="375">
        <f>AD72+AD75+AD88+AD83+AD80</f>
        <v>177427.09999999998</v>
      </c>
      <c r="AE71" s="375">
        <f>AE72+AE75+AE88+AE83</f>
        <v>137209.60000000001</v>
      </c>
      <c r="AF71" s="375">
        <f>AF72+AF75+AF88+AF83</f>
        <v>112602</v>
      </c>
      <c r="AG71" s="156"/>
      <c r="AH71" s="156"/>
      <c r="AI71" s="133"/>
    </row>
    <row r="72" spans="1:35" x14ac:dyDescent="0.25">
      <c r="A72" s="85"/>
      <c r="B72" s="74"/>
      <c r="C72" s="75"/>
      <c r="D72" s="75"/>
      <c r="E72" s="76"/>
      <c r="F72" s="75"/>
      <c r="G72" s="77"/>
      <c r="H72" s="77"/>
      <c r="I72" s="77"/>
      <c r="J72" s="77"/>
      <c r="K72" s="77"/>
      <c r="L72" s="69"/>
      <c r="M72" s="77"/>
      <c r="N72" s="69"/>
      <c r="O72" s="78"/>
      <c r="P72" s="77"/>
      <c r="Q72" s="79"/>
      <c r="R72" s="83"/>
      <c r="S72" s="83"/>
      <c r="T72" s="83"/>
      <c r="U72" s="83"/>
      <c r="V72" s="83"/>
      <c r="W72" s="83"/>
      <c r="X72" s="415" t="s">
        <v>216</v>
      </c>
      <c r="Y72" s="325" t="s">
        <v>61</v>
      </c>
      <c r="Z72" s="316" t="s">
        <v>28</v>
      </c>
      <c r="AA72" s="316">
        <v>13</v>
      </c>
      <c r="AB72" s="393" t="s">
        <v>217</v>
      </c>
      <c r="AC72" s="317"/>
      <c r="AD72" s="375">
        <f>AD74</f>
        <v>211</v>
      </c>
      <c r="AE72" s="375">
        <f>AE74</f>
        <v>211</v>
      </c>
      <c r="AF72" s="375">
        <f>AF74</f>
        <v>211</v>
      </c>
      <c r="AG72" s="156"/>
      <c r="AH72" s="156"/>
      <c r="AI72" s="133"/>
    </row>
    <row r="73" spans="1:35" x14ac:dyDescent="0.25">
      <c r="A73" s="85"/>
      <c r="B73" s="74"/>
      <c r="C73" s="75"/>
      <c r="D73" s="75"/>
      <c r="E73" s="76"/>
      <c r="F73" s="75"/>
      <c r="G73" s="77"/>
      <c r="H73" s="77"/>
      <c r="I73" s="77"/>
      <c r="J73" s="77"/>
      <c r="K73" s="77"/>
      <c r="L73" s="69"/>
      <c r="M73" s="77"/>
      <c r="N73" s="69"/>
      <c r="O73" s="78"/>
      <c r="P73" s="77"/>
      <c r="Q73" s="79"/>
      <c r="R73" s="83"/>
      <c r="S73" s="83"/>
      <c r="T73" s="83"/>
      <c r="U73" s="83"/>
      <c r="V73" s="83"/>
      <c r="W73" s="83"/>
      <c r="X73" s="337" t="s">
        <v>41</v>
      </c>
      <c r="Y73" s="315" t="s">
        <v>61</v>
      </c>
      <c r="Z73" s="316" t="s">
        <v>28</v>
      </c>
      <c r="AA73" s="316">
        <v>13</v>
      </c>
      <c r="AB73" s="393" t="s">
        <v>217</v>
      </c>
      <c r="AC73" s="317">
        <v>800</v>
      </c>
      <c r="AD73" s="375">
        <f>AD74</f>
        <v>211</v>
      </c>
      <c r="AE73" s="375">
        <f>AE74</f>
        <v>211</v>
      </c>
      <c r="AF73" s="375">
        <f>AF74</f>
        <v>211</v>
      </c>
      <c r="AG73" s="156"/>
      <c r="AH73" s="156"/>
      <c r="AI73" s="133"/>
    </row>
    <row r="74" spans="1:35" x14ac:dyDescent="0.25">
      <c r="A74" s="86"/>
      <c r="B74" s="74"/>
      <c r="C74" s="75"/>
      <c r="D74" s="75"/>
      <c r="E74" s="76"/>
      <c r="F74" s="75"/>
      <c r="G74" s="77"/>
      <c r="H74" s="36"/>
      <c r="I74" s="87"/>
      <c r="J74" s="87"/>
      <c r="K74" s="87"/>
      <c r="L74" s="69"/>
      <c r="M74" s="87"/>
      <c r="N74" s="69"/>
      <c r="O74" s="78"/>
      <c r="P74" s="77"/>
      <c r="Q74" s="79"/>
      <c r="R74" s="80"/>
      <c r="S74" s="83"/>
      <c r="T74" s="83"/>
      <c r="U74" s="83"/>
      <c r="V74" s="83"/>
      <c r="X74" s="337" t="s">
        <v>55</v>
      </c>
      <c r="Y74" s="315" t="s">
        <v>61</v>
      </c>
      <c r="Z74" s="316" t="s">
        <v>28</v>
      </c>
      <c r="AA74" s="316">
        <v>13</v>
      </c>
      <c r="AB74" s="393" t="s">
        <v>217</v>
      </c>
      <c r="AC74" s="317">
        <v>850</v>
      </c>
      <c r="AD74" s="375">
        <v>211</v>
      </c>
      <c r="AE74" s="375">
        <v>211</v>
      </c>
      <c r="AF74" s="375">
        <v>211</v>
      </c>
      <c r="AG74" s="156"/>
      <c r="AH74" s="156"/>
      <c r="AI74" s="133"/>
    </row>
    <row r="75" spans="1:35" ht="31.5" x14ac:dyDescent="0.25">
      <c r="A75" s="89"/>
      <c r="B75" s="74"/>
      <c r="C75" s="75"/>
      <c r="D75" s="75"/>
      <c r="E75" s="76"/>
      <c r="F75" s="75"/>
      <c r="G75" s="75"/>
      <c r="H75" s="90"/>
      <c r="I75" s="87"/>
      <c r="J75" s="87"/>
      <c r="K75" s="87"/>
      <c r="L75" s="69"/>
      <c r="M75" s="87"/>
      <c r="N75" s="69"/>
      <c r="O75" s="78"/>
      <c r="P75" s="37"/>
      <c r="Q75" s="79"/>
      <c r="R75" s="80"/>
      <c r="S75" s="83"/>
      <c r="T75" s="83"/>
      <c r="U75" s="83"/>
      <c r="V75" s="83"/>
      <c r="X75" s="415" t="s">
        <v>526</v>
      </c>
      <c r="Y75" s="315" t="s">
        <v>61</v>
      </c>
      <c r="Z75" s="316" t="s">
        <v>28</v>
      </c>
      <c r="AA75" s="316">
        <v>13</v>
      </c>
      <c r="AB75" s="393" t="s">
        <v>525</v>
      </c>
      <c r="AC75" s="317"/>
      <c r="AD75" s="375">
        <f>AD76+AD78</f>
        <v>15959.4</v>
      </c>
      <c r="AE75" s="375">
        <f>AE76+AE78</f>
        <v>15010.3</v>
      </c>
      <c r="AF75" s="375">
        <f>AF76+AF78</f>
        <v>15048.2</v>
      </c>
      <c r="AG75" s="156"/>
      <c r="AH75" s="156"/>
      <c r="AI75" s="133"/>
    </row>
    <row r="76" spans="1:35" ht="47.25" x14ac:dyDescent="0.25">
      <c r="A76" s="89"/>
      <c r="B76" s="74"/>
      <c r="C76" s="75"/>
      <c r="D76" s="75"/>
      <c r="E76" s="76"/>
      <c r="F76" s="75"/>
      <c r="G76" s="75"/>
      <c r="H76" s="90"/>
      <c r="I76" s="87"/>
      <c r="J76" s="87"/>
      <c r="K76" s="87"/>
      <c r="L76" s="69"/>
      <c r="M76" s="87"/>
      <c r="N76" s="69"/>
      <c r="O76" s="78"/>
      <c r="P76" s="37"/>
      <c r="Q76" s="79"/>
      <c r="R76" s="80"/>
      <c r="S76" s="83"/>
      <c r="T76" s="83"/>
      <c r="U76" s="83"/>
      <c r="V76" s="83"/>
      <c r="X76" s="337" t="s">
        <v>40</v>
      </c>
      <c r="Y76" s="315" t="s">
        <v>61</v>
      </c>
      <c r="Z76" s="316" t="s">
        <v>28</v>
      </c>
      <c r="AA76" s="316">
        <v>13</v>
      </c>
      <c r="AB76" s="393" t="s">
        <v>525</v>
      </c>
      <c r="AC76" s="331" t="s">
        <v>124</v>
      </c>
      <c r="AD76" s="375">
        <f>AD77</f>
        <v>15006.4</v>
      </c>
      <c r="AE76" s="375">
        <f>AE77</f>
        <v>14023</v>
      </c>
      <c r="AF76" s="375">
        <f>AF77</f>
        <v>14023</v>
      </c>
      <c r="AG76" s="156"/>
      <c r="AH76" s="156"/>
      <c r="AI76" s="133"/>
    </row>
    <row r="77" spans="1:35" x14ac:dyDescent="0.25">
      <c r="A77" s="89"/>
      <c r="B77" s="74"/>
      <c r="C77" s="75"/>
      <c r="D77" s="75"/>
      <c r="E77" s="76"/>
      <c r="F77" s="75"/>
      <c r="G77" s="75"/>
      <c r="H77" s="90"/>
      <c r="I77" s="87"/>
      <c r="J77" s="87"/>
      <c r="K77" s="87"/>
      <c r="L77" s="69"/>
      <c r="M77" s="87"/>
      <c r="N77" s="69"/>
      <c r="O77" s="78"/>
      <c r="P77" s="37"/>
      <c r="Q77" s="79"/>
      <c r="R77" s="80"/>
      <c r="S77" s="83"/>
      <c r="T77" s="83"/>
      <c r="U77" s="83"/>
      <c r="V77" s="83"/>
      <c r="X77" s="337" t="s">
        <v>66</v>
      </c>
      <c r="Y77" s="315" t="s">
        <v>61</v>
      </c>
      <c r="Z77" s="316" t="s">
        <v>28</v>
      </c>
      <c r="AA77" s="316">
        <v>13</v>
      </c>
      <c r="AB77" s="393" t="s">
        <v>525</v>
      </c>
      <c r="AC77" s="331" t="s">
        <v>125</v>
      </c>
      <c r="AD77" s="375">
        <v>15006.4</v>
      </c>
      <c r="AE77" s="375">
        <v>14023</v>
      </c>
      <c r="AF77" s="375">
        <v>14023</v>
      </c>
      <c r="AG77" s="156"/>
      <c r="AH77" s="156"/>
      <c r="AI77" s="133"/>
    </row>
    <row r="78" spans="1:35" x14ac:dyDescent="0.25">
      <c r="A78" s="89"/>
      <c r="B78" s="74"/>
      <c r="C78" s="75"/>
      <c r="D78" s="75"/>
      <c r="E78" s="76"/>
      <c r="F78" s="75"/>
      <c r="G78" s="75"/>
      <c r="H78" s="90"/>
      <c r="I78" s="87"/>
      <c r="J78" s="87"/>
      <c r="K78" s="87"/>
      <c r="L78" s="69"/>
      <c r="M78" s="87"/>
      <c r="N78" s="69"/>
      <c r="O78" s="78"/>
      <c r="P78" s="37"/>
      <c r="Q78" s="79"/>
      <c r="R78" s="80"/>
      <c r="S78" s="83"/>
      <c r="T78" s="83"/>
      <c r="U78" s="83"/>
      <c r="V78" s="83"/>
      <c r="X78" s="337" t="s">
        <v>117</v>
      </c>
      <c r="Y78" s="315" t="s">
        <v>61</v>
      </c>
      <c r="Z78" s="316" t="s">
        <v>28</v>
      </c>
      <c r="AA78" s="316">
        <v>13</v>
      </c>
      <c r="AB78" s="393" t="s">
        <v>525</v>
      </c>
      <c r="AC78" s="331" t="s">
        <v>36</v>
      </c>
      <c r="AD78" s="375">
        <f>AD79</f>
        <v>953</v>
      </c>
      <c r="AE78" s="375">
        <f>AE79</f>
        <v>987.3</v>
      </c>
      <c r="AF78" s="375">
        <f>AF79</f>
        <v>1025.2</v>
      </c>
      <c r="AG78" s="156"/>
      <c r="AH78" s="156"/>
      <c r="AI78" s="133"/>
    </row>
    <row r="79" spans="1:35" ht="31.5" x14ac:dyDescent="0.25">
      <c r="A79" s="89"/>
      <c r="B79" s="74"/>
      <c r="C79" s="75"/>
      <c r="D79" s="75"/>
      <c r="E79" s="76"/>
      <c r="F79" s="75"/>
      <c r="G79" s="75"/>
      <c r="H79" s="90"/>
      <c r="I79" s="87"/>
      <c r="J79" s="87"/>
      <c r="K79" s="87"/>
      <c r="L79" s="69"/>
      <c r="M79" s="87"/>
      <c r="N79" s="69"/>
      <c r="O79" s="78"/>
      <c r="P79" s="37"/>
      <c r="Q79" s="79"/>
      <c r="R79" s="80"/>
      <c r="S79" s="83"/>
      <c r="T79" s="83"/>
      <c r="U79" s="83"/>
      <c r="V79" s="83"/>
      <c r="X79" s="337" t="s">
        <v>50</v>
      </c>
      <c r="Y79" s="315" t="s">
        <v>61</v>
      </c>
      <c r="Z79" s="316" t="s">
        <v>28</v>
      </c>
      <c r="AA79" s="316">
        <v>13</v>
      </c>
      <c r="AB79" s="393" t="s">
        <v>525</v>
      </c>
      <c r="AC79" s="331" t="s">
        <v>63</v>
      </c>
      <c r="AD79" s="375">
        <v>953</v>
      </c>
      <c r="AE79" s="375">
        <v>987.3</v>
      </c>
      <c r="AF79" s="375">
        <v>1025.2</v>
      </c>
      <c r="AG79" s="156"/>
      <c r="AH79" s="156"/>
      <c r="AI79" s="133"/>
    </row>
    <row r="80" spans="1:35" ht="47.25" x14ac:dyDescent="0.25">
      <c r="A80" s="89"/>
      <c r="B80" s="350"/>
      <c r="C80" s="351"/>
      <c r="D80" s="351"/>
      <c r="E80" s="352"/>
      <c r="F80" s="351"/>
      <c r="G80" s="351"/>
      <c r="H80" s="90"/>
      <c r="I80" s="87"/>
      <c r="J80" s="87"/>
      <c r="K80" s="87"/>
      <c r="L80" s="349"/>
      <c r="M80" s="87"/>
      <c r="N80" s="349"/>
      <c r="O80" s="78"/>
      <c r="P80" s="37"/>
      <c r="Q80" s="354"/>
      <c r="R80" s="80"/>
      <c r="S80" s="355"/>
      <c r="T80" s="355"/>
      <c r="U80" s="355"/>
      <c r="V80" s="355"/>
      <c r="X80" s="337" t="s">
        <v>713</v>
      </c>
      <c r="Y80" s="315" t="s">
        <v>61</v>
      </c>
      <c r="Z80" s="316" t="s">
        <v>28</v>
      </c>
      <c r="AA80" s="316">
        <v>13</v>
      </c>
      <c r="AB80" s="477" t="s">
        <v>714</v>
      </c>
      <c r="AC80" s="331"/>
      <c r="AD80" s="375">
        <f>AD81</f>
        <v>19939</v>
      </c>
      <c r="AE80" s="375">
        <f t="shared" ref="AE80:AF81" si="16">AE81</f>
        <v>0</v>
      </c>
      <c r="AF80" s="375">
        <f t="shared" si="16"/>
        <v>0</v>
      </c>
      <c r="AG80" s="359"/>
      <c r="AH80" s="359"/>
      <c r="AI80" s="358"/>
    </row>
    <row r="81" spans="1:35" x14ac:dyDescent="0.25">
      <c r="A81" s="89"/>
      <c r="B81" s="350"/>
      <c r="C81" s="351"/>
      <c r="D81" s="351"/>
      <c r="E81" s="352"/>
      <c r="F81" s="351"/>
      <c r="G81" s="351"/>
      <c r="H81" s="90"/>
      <c r="I81" s="87"/>
      <c r="J81" s="87"/>
      <c r="K81" s="87"/>
      <c r="L81" s="349"/>
      <c r="M81" s="87"/>
      <c r="N81" s="349"/>
      <c r="O81" s="78"/>
      <c r="P81" s="37"/>
      <c r="Q81" s="354"/>
      <c r="R81" s="80"/>
      <c r="S81" s="355"/>
      <c r="T81" s="355"/>
      <c r="U81" s="355"/>
      <c r="V81" s="355"/>
      <c r="X81" s="337" t="s">
        <v>117</v>
      </c>
      <c r="Y81" s="315" t="s">
        <v>61</v>
      </c>
      <c r="Z81" s="316" t="s">
        <v>28</v>
      </c>
      <c r="AA81" s="316">
        <v>13</v>
      </c>
      <c r="AB81" s="477" t="s">
        <v>714</v>
      </c>
      <c r="AC81" s="331" t="s">
        <v>36</v>
      </c>
      <c r="AD81" s="375">
        <f>AD82</f>
        <v>19939</v>
      </c>
      <c r="AE81" s="375">
        <f t="shared" si="16"/>
        <v>0</v>
      </c>
      <c r="AF81" s="375">
        <f t="shared" si="16"/>
        <v>0</v>
      </c>
      <c r="AG81" s="359"/>
      <c r="AH81" s="359"/>
      <c r="AI81" s="358"/>
    </row>
    <row r="82" spans="1:35" ht="31.5" x14ac:dyDescent="0.25">
      <c r="A82" s="89"/>
      <c r="B82" s="350"/>
      <c r="C82" s="351"/>
      <c r="D82" s="351"/>
      <c r="E82" s="352"/>
      <c r="F82" s="351"/>
      <c r="G82" s="351"/>
      <c r="H82" s="90"/>
      <c r="I82" s="87"/>
      <c r="J82" s="87"/>
      <c r="K82" s="87"/>
      <c r="L82" s="349"/>
      <c r="M82" s="87"/>
      <c r="N82" s="349"/>
      <c r="O82" s="78"/>
      <c r="P82" s="37"/>
      <c r="Q82" s="354"/>
      <c r="R82" s="80"/>
      <c r="S82" s="355"/>
      <c r="T82" s="355"/>
      <c r="U82" s="355"/>
      <c r="V82" s="355"/>
      <c r="X82" s="337" t="s">
        <v>50</v>
      </c>
      <c r="Y82" s="315" t="s">
        <v>61</v>
      </c>
      <c r="Z82" s="316" t="s">
        <v>28</v>
      </c>
      <c r="AA82" s="316">
        <v>13</v>
      </c>
      <c r="AB82" s="477" t="s">
        <v>714</v>
      </c>
      <c r="AC82" s="331" t="s">
        <v>63</v>
      </c>
      <c r="AD82" s="375">
        <v>19939</v>
      </c>
      <c r="AE82" s="375">
        <v>0</v>
      </c>
      <c r="AF82" s="375">
        <v>0</v>
      </c>
      <c r="AG82" s="359"/>
      <c r="AH82" s="359"/>
      <c r="AI82" s="358"/>
    </row>
    <row r="83" spans="1:35" ht="31.5" x14ac:dyDescent="0.25">
      <c r="A83" s="89"/>
      <c r="B83" s="350"/>
      <c r="C83" s="351"/>
      <c r="D83" s="351"/>
      <c r="E83" s="352"/>
      <c r="F83" s="351"/>
      <c r="G83" s="351"/>
      <c r="H83" s="90"/>
      <c r="I83" s="87"/>
      <c r="J83" s="87"/>
      <c r="K83" s="87"/>
      <c r="L83" s="349"/>
      <c r="M83" s="87"/>
      <c r="N83" s="349"/>
      <c r="O83" s="78"/>
      <c r="P83" s="37"/>
      <c r="Q83" s="354"/>
      <c r="R83" s="80"/>
      <c r="S83" s="355"/>
      <c r="T83" s="355"/>
      <c r="U83" s="355"/>
      <c r="V83" s="355"/>
      <c r="X83" s="230" t="s">
        <v>210</v>
      </c>
      <c r="Y83" s="315" t="s">
        <v>61</v>
      </c>
      <c r="Z83" s="363" t="s">
        <v>28</v>
      </c>
      <c r="AA83" s="476">
        <v>13</v>
      </c>
      <c r="AB83" s="232" t="s">
        <v>211</v>
      </c>
      <c r="AC83" s="496"/>
      <c r="AD83" s="375">
        <f>AD84+AD86</f>
        <v>52640</v>
      </c>
      <c r="AE83" s="375">
        <f>AE84+AE86</f>
        <v>44640</v>
      </c>
      <c r="AF83" s="375">
        <f>AF84+AF86</f>
        <v>44640</v>
      </c>
      <c r="AG83" s="359"/>
      <c r="AH83" s="359"/>
      <c r="AI83" s="358"/>
    </row>
    <row r="84" spans="1:35" ht="47.25" x14ac:dyDescent="0.25">
      <c r="A84" s="89"/>
      <c r="B84" s="350"/>
      <c r="C84" s="351"/>
      <c r="D84" s="351"/>
      <c r="E84" s="352"/>
      <c r="F84" s="351"/>
      <c r="G84" s="351"/>
      <c r="H84" s="90"/>
      <c r="I84" s="87"/>
      <c r="J84" s="87"/>
      <c r="K84" s="87"/>
      <c r="L84" s="349"/>
      <c r="M84" s="87"/>
      <c r="N84" s="349"/>
      <c r="O84" s="78"/>
      <c r="P84" s="37"/>
      <c r="Q84" s="354"/>
      <c r="R84" s="80"/>
      <c r="S84" s="355"/>
      <c r="T84" s="355"/>
      <c r="U84" s="355"/>
      <c r="V84" s="355"/>
      <c r="X84" s="314" t="s">
        <v>40</v>
      </c>
      <c r="Y84" s="315" t="s">
        <v>61</v>
      </c>
      <c r="Z84" s="316" t="s">
        <v>28</v>
      </c>
      <c r="AA84" s="316">
        <v>13</v>
      </c>
      <c r="AB84" s="232" t="s">
        <v>211</v>
      </c>
      <c r="AC84" s="331" t="s">
        <v>124</v>
      </c>
      <c r="AD84" s="375">
        <f>AD85</f>
        <v>42369.5</v>
      </c>
      <c r="AE84" s="375">
        <f>AE85</f>
        <v>41996.1</v>
      </c>
      <c r="AF84" s="375">
        <f>AF85</f>
        <v>41996.1</v>
      </c>
      <c r="AG84" s="359"/>
      <c r="AH84" s="359"/>
      <c r="AI84" s="358"/>
    </row>
    <row r="85" spans="1:35" x14ac:dyDescent="0.25">
      <c r="A85" s="89"/>
      <c r="B85" s="350"/>
      <c r="C85" s="351"/>
      <c r="D85" s="351"/>
      <c r="E85" s="352"/>
      <c r="F85" s="351"/>
      <c r="G85" s="351"/>
      <c r="H85" s="90"/>
      <c r="I85" s="87"/>
      <c r="J85" s="87"/>
      <c r="K85" s="87"/>
      <c r="L85" s="349"/>
      <c r="M85" s="87"/>
      <c r="N85" s="349"/>
      <c r="O85" s="78"/>
      <c r="P85" s="37"/>
      <c r="Q85" s="354"/>
      <c r="R85" s="80"/>
      <c r="S85" s="355"/>
      <c r="T85" s="355"/>
      <c r="U85" s="355"/>
      <c r="V85" s="355"/>
      <c r="X85" s="314" t="s">
        <v>66</v>
      </c>
      <c r="Y85" s="315" t="s">
        <v>61</v>
      </c>
      <c r="Z85" s="316" t="s">
        <v>28</v>
      </c>
      <c r="AA85" s="316">
        <v>13</v>
      </c>
      <c r="AB85" s="232" t="s">
        <v>211</v>
      </c>
      <c r="AC85" s="331" t="s">
        <v>125</v>
      </c>
      <c r="AD85" s="375">
        <v>42369.5</v>
      </c>
      <c r="AE85" s="375">
        <v>41996.1</v>
      </c>
      <c r="AF85" s="375">
        <v>41996.1</v>
      </c>
      <c r="AG85" s="359"/>
      <c r="AH85" s="359"/>
      <c r="AI85" s="358"/>
    </row>
    <row r="86" spans="1:35" x14ac:dyDescent="0.25">
      <c r="A86" s="89"/>
      <c r="B86" s="350"/>
      <c r="C86" s="351"/>
      <c r="D86" s="351"/>
      <c r="E86" s="352"/>
      <c r="F86" s="351"/>
      <c r="G86" s="351"/>
      <c r="H86" s="90"/>
      <c r="I86" s="87"/>
      <c r="J86" s="87"/>
      <c r="K86" s="87"/>
      <c r="L86" s="349"/>
      <c r="M86" s="87"/>
      <c r="N86" s="349"/>
      <c r="O86" s="78"/>
      <c r="P86" s="37"/>
      <c r="Q86" s="354"/>
      <c r="R86" s="80"/>
      <c r="S86" s="355"/>
      <c r="T86" s="355"/>
      <c r="U86" s="355"/>
      <c r="V86" s="355"/>
      <c r="X86" s="314" t="s">
        <v>117</v>
      </c>
      <c r="Y86" s="315" t="s">
        <v>61</v>
      </c>
      <c r="Z86" s="316" t="s">
        <v>28</v>
      </c>
      <c r="AA86" s="316">
        <v>13</v>
      </c>
      <c r="AB86" s="232" t="s">
        <v>211</v>
      </c>
      <c r="AC86" s="331" t="s">
        <v>36</v>
      </c>
      <c r="AD86" s="375">
        <f>AD87</f>
        <v>10270.5</v>
      </c>
      <c r="AE86" s="375">
        <f>AE87</f>
        <v>2643.9</v>
      </c>
      <c r="AF86" s="375">
        <f>AF87</f>
        <v>2643.9</v>
      </c>
      <c r="AG86" s="359"/>
      <c r="AH86" s="359"/>
      <c r="AI86" s="358"/>
    </row>
    <row r="87" spans="1:35" ht="31.5" x14ac:dyDescent="0.25">
      <c r="A87" s="89"/>
      <c r="B87" s="350"/>
      <c r="C87" s="351"/>
      <c r="D87" s="351"/>
      <c r="E87" s="352"/>
      <c r="F87" s="351"/>
      <c r="G87" s="351"/>
      <c r="H87" s="90"/>
      <c r="I87" s="87"/>
      <c r="J87" s="87"/>
      <c r="K87" s="87"/>
      <c r="L87" s="349"/>
      <c r="M87" s="87"/>
      <c r="N87" s="349"/>
      <c r="O87" s="78"/>
      <c r="P87" s="37"/>
      <c r="Q87" s="354"/>
      <c r="R87" s="80"/>
      <c r="S87" s="355"/>
      <c r="T87" s="355"/>
      <c r="U87" s="355"/>
      <c r="V87" s="355"/>
      <c r="X87" s="314" t="s">
        <v>50</v>
      </c>
      <c r="Y87" s="315" t="s">
        <v>61</v>
      </c>
      <c r="Z87" s="316" t="s">
        <v>28</v>
      </c>
      <c r="AA87" s="316">
        <v>13</v>
      </c>
      <c r="AB87" s="232" t="s">
        <v>211</v>
      </c>
      <c r="AC87" s="331" t="s">
        <v>63</v>
      </c>
      <c r="AD87" s="375">
        <f>2270.5+8000</f>
        <v>10270.5</v>
      </c>
      <c r="AE87" s="375">
        <v>2643.9</v>
      </c>
      <c r="AF87" s="375">
        <v>2643.9</v>
      </c>
      <c r="AG87" s="359"/>
      <c r="AH87" s="359"/>
      <c r="AI87" s="358"/>
    </row>
    <row r="88" spans="1:35" ht="31.5" x14ac:dyDescent="0.25">
      <c r="A88" s="89"/>
      <c r="B88" s="74"/>
      <c r="C88" s="75"/>
      <c r="D88" s="75"/>
      <c r="E88" s="76"/>
      <c r="F88" s="75"/>
      <c r="G88" s="75"/>
      <c r="H88" s="90"/>
      <c r="I88" s="87"/>
      <c r="J88" s="87"/>
      <c r="K88" s="87"/>
      <c r="L88" s="69"/>
      <c r="M88" s="87"/>
      <c r="N88" s="69"/>
      <c r="O88" s="78"/>
      <c r="P88" s="37"/>
      <c r="Q88" s="79"/>
      <c r="R88" s="80"/>
      <c r="S88" s="83"/>
      <c r="T88" s="83"/>
      <c r="U88" s="83"/>
      <c r="V88" s="83"/>
      <c r="X88" s="415" t="s">
        <v>196</v>
      </c>
      <c r="Y88" s="315" t="s">
        <v>61</v>
      </c>
      <c r="Z88" s="316" t="s">
        <v>28</v>
      </c>
      <c r="AA88" s="316">
        <v>13</v>
      </c>
      <c r="AB88" s="393" t="s">
        <v>197</v>
      </c>
      <c r="AC88" s="317"/>
      <c r="AD88" s="375">
        <f>AD89+AD94</f>
        <v>88677.7</v>
      </c>
      <c r="AE88" s="375">
        <f>AE89+AE94</f>
        <v>77348.3</v>
      </c>
      <c r="AF88" s="375">
        <f>AF89+AF94</f>
        <v>52702.8</v>
      </c>
      <c r="AG88" s="156"/>
      <c r="AH88" s="156"/>
      <c r="AI88" s="133"/>
    </row>
    <row r="89" spans="1:35" ht="47.25" x14ac:dyDescent="0.25">
      <c r="A89" s="89"/>
      <c r="B89" s="74"/>
      <c r="C89" s="75"/>
      <c r="D89" s="75"/>
      <c r="E89" s="76"/>
      <c r="F89" s="75"/>
      <c r="G89" s="75"/>
      <c r="H89" s="90"/>
      <c r="I89" s="87"/>
      <c r="J89" s="87"/>
      <c r="K89" s="87"/>
      <c r="L89" s="69"/>
      <c r="M89" s="87"/>
      <c r="N89" s="69"/>
      <c r="O89" s="78"/>
      <c r="P89" s="37"/>
      <c r="Q89" s="79"/>
      <c r="R89" s="80"/>
      <c r="S89" s="83"/>
      <c r="T89" s="83"/>
      <c r="U89" s="83"/>
      <c r="V89" s="83"/>
      <c r="X89" s="337" t="s">
        <v>212</v>
      </c>
      <c r="Y89" s="315" t="s">
        <v>61</v>
      </c>
      <c r="Z89" s="316" t="s">
        <v>28</v>
      </c>
      <c r="AA89" s="316">
        <v>13</v>
      </c>
      <c r="AB89" s="393" t="s">
        <v>213</v>
      </c>
      <c r="AC89" s="331"/>
      <c r="AD89" s="375">
        <f>AD90+AD92</f>
        <v>69658.399999999994</v>
      </c>
      <c r="AE89" s="375">
        <f>AE90+AE92</f>
        <v>64879.5</v>
      </c>
      <c r="AF89" s="375">
        <f>AF90+AF92</f>
        <v>40208.300000000003</v>
      </c>
      <c r="AG89" s="156"/>
      <c r="AH89" s="156"/>
      <c r="AI89" s="133"/>
    </row>
    <row r="90" spans="1:35" ht="47.25" x14ac:dyDescent="0.25">
      <c r="A90" s="89"/>
      <c r="B90" s="74"/>
      <c r="C90" s="75"/>
      <c r="D90" s="75"/>
      <c r="E90" s="76"/>
      <c r="F90" s="75"/>
      <c r="G90" s="75"/>
      <c r="H90" s="90"/>
      <c r="I90" s="87"/>
      <c r="J90" s="87"/>
      <c r="K90" s="87"/>
      <c r="L90" s="69"/>
      <c r="M90" s="87"/>
      <c r="N90" s="69"/>
      <c r="O90" s="78"/>
      <c r="P90" s="37"/>
      <c r="Q90" s="79"/>
      <c r="R90" s="80"/>
      <c r="S90" s="83"/>
      <c r="T90" s="83"/>
      <c r="U90" s="83"/>
      <c r="V90" s="83"/>
      <c r="X90" s="337" t="s">
        <v>40</v>
      </c>
      <c r="Y90" s="315" t="s">
        <v>61</v>
      </c>
      <c r="Z90" s="316" t="s">
        <v>28</v>
      </c>
      <c r="AA90" s="316">
        <v>13</v>
      </c>
      <c r="AB90" s="393" t="s">
        <v>213</v>
      </c>
      <c r="AC90" s="331" t="s">
        <v>124</v>
      </c>
      <c r="AD90" s="375">
        <f>AD91</f>
        <v>68952.899999999994</v>
      </c>
      <c r="AE90" s="375">
        <f>AE91</f>
        <v>64147.8</v>
      </c>
      <c r="AF90" s="375">
        <f>AF91</f>
        <v>39447.800000000003</v>
      </c>
      <c r="AG90" s="156"/>
      <c r="AH90" s="156"/>
      <c r="AI90" s="133"/>
    </row>
    <row r="91" spans="1:35" x14ac:dyDescent="0.25">
      <c r="A91" s="89"/>
      <c r="B91" s="74"/>
      <c r="C91" s="75"/>
      <c r="D91" s="75"/>
      <c r="E91" s="76"/>
      <c r="F91" s="75"/>
      <c r="G91" s="75"/>
      <c r="H91" s="90"/>
      <c r="I91" s="87"/>
      <c r="J91" s="87"/>
      <c r="K91" s="87"/>
      <c r="L91" s="69"/>
      <c r="M91" s="87"/>
      <c r="N91" s="69"/>
      <c r="O91" s="78"/>
      <c r="P91" s="37"/>
      <c r="Q91" s="79"/>
      <c r="R91" s="80"/>
      <c r="S91" s="83"/>
      <c r="T91" s="83"/>
      <c r="U91" s="83"/>
      <c r="V91" s="83"/>
      <c r="X91" s="337" t="s">
        <v>66</v>
      </c>
      <c r="Y91" s="315" t="s">
        <v>61</v>
      </c>
      <c r="Z91" s="316" t="s">
        <v>28</v>
      </c>
      <c r="AA91" s="316">
        <v>13</v>
      </c>
      <c r="AB91" s="393" t="s">
        <v>213</v>
      </c>
      <c r="AC91" s="331" t="s">
        <v>125</v>
      </c>
      <c r="AD91" s="375">
        <v>68952.899999999994</v>
      </c>
      <c r="AE91" s="375">
        <v>64147.8</v>
      </c>
      <c r="AF91" s="375">
        <f>64147.8-24700</f>
        <v>39447.800000000003</v>
      </c>
      <c r="AG91" s="156"/>
      <c r="AH91" s="156"/>
      <c r="AI91" s="133"/>
    </row>
    <row r="92" spans="1:35" x14ac:dyDescent="0.25">
      <c r="A92" s="89"/>
      <c r="B92" s="74"/>
      <c r="C92" s="75"/>
      <c r="D92" s="75"/>
      <c r="E92" s="76"/>
      <c r="F92" s="75"/>
      <c r="G92" s="75"/>
      <c r="H92" s="90"/>
      <c r="I92" s="87"/>
      <c r="J92" s="87"/>
      <c r="K92" s="87"/>
      <c r="L92" s="69"/>
      <c r="M92" s="87"/>
      <c r="N92" s="69"/>
      <c r="O92" s="78"/>
      <c r="P92" s="37"/>
      <c r="Q92" s="79"/>
      <c r="R92" s="80"/>
      <c r="S92" s="83"/>
      <c r="T92" s="83"/>
      <c r="U92" s="83"/>
      <c r="V92" s="83"/>
      <c r="X92" s="337" t="s">
        <v>117</v>
      </c>
      <c r="Y92" s="315" t="s">
        <v>61</v>
      </c>
      <c r="Z92" s="316" t="s">
        <v>28</v>
      </c>
      <c r="AA92" s="316">
        <v>13</v>
      </c>
      <c r="AB92" s="393" t="s">
        <v>213</v>
      </c>
      <c r="AC92" s="331" t="s">
        <v>36</v>
      </c>
      <c r="AD92" s="375">
        <f>AD93</f>
        <v>705.5</v>
      </c>
      <c r="AE92" s="375">
        <f>AE93</f>
        <v>731.7</v>
      </c>
      <c r="AF92" s="375">
        <f>AF93</f>
        <v>760.5</v>
      </c>
      <c r="AG92" s="156"/>
      <c r="AH92" s="156"/>
      <c r="AI92" s="133"/>
    </row>
    <row r="93" spans="1:35" ht="31.5" x14ac:dyDescent="0.25">
      <c r="A93" s="89"/>
      <c r="B93" s="74"/>
      <c r="C93" s="75"/>
      <c r="D93" s="75"/>
      <c r="E93" s="76"/>
      <c r="F93" s="75"/>
      <c r="G93" s="75"/>
      <c r="H93" s="90"/>
      <c r="I93" s="87"/>
      <c r="J93" s="87"/>
      <c r="K93" s="87"/>
      <c r="L93" s="69"/>
      <c r="M93" s="87"/>
      <c r="N93" s="69"/>
      <c r="O93" s="78"/>
      <c r="P93" s="37"/>
      <c r="Q93" s="79"/>
      <c r="R93" s="80"/>
      <c r="S93" s="83"/>
      <c r="T93" s="83"/>
      <c r="U93" s="83"/>
      <c r="V93" s="83"/>
      <c r="X93" s="337" t="s">
        <v>50</v>
      </c>
      <c r="Y93" s="315" t="s">
        <v>61</v>
      </c>
      <c r="Z93" s="316" t="s">
        <v>28</v>
      </c>
      <c r="AA93" s="316">
        <v>13</v>
      </c>
      <c r="AB93" s="393" t="s">
        <v>213</v>
      </c>
      <c r="AC93" s="331" t="s">
        <v>63</v>
      </c>
      <c r="AD93" s="375">
        <v>705.5</v>
      </c>
      <c r="AE93" s="375">
        <v>731.7</v>
      </c>
      <c r="AF93" s="375">
        <v>760.5</v>
      </c>
      <c r="AG93" s="156"/>
      <c r="AH93" s="156"/>
      <c r="AI93" s="133"/>
    </row>
    <row r="94" spans="1:35" ht="47.25" x14ac:dyDescent="0.25">
      <c r="A94" s="89"/>
      <c r="B94" s="74"/>
      <c r="C94" s="75"/>
      <c r="D94" s="75"/>
      <c r="E94" s="76"/>
      <c r="F94" s="75"/>
      <c r="G94" s="75"/>
      <c r="H94" s="90"/>
      <c r="I94" s="87"/>
      <c r="J94" s="87"/>
      <c r="K94" s="87"/>
      <c r="L94" s="69"/>
      <c r="M94" s="87"/>
      <c r="N94" s="69"/>
      <c r="O94" s="78"/>
      <c r="P94" s="37"/>
      <c r="Q94" s="79"/>
      <c r="R94" s="80"/>
      <c r="S94" s="83"/>
      <c r="T94" s="83"/>
      <c r="U94" s="83"/>
      <c r="V94" s="83"/>
      <c r="X94" s="337" t="s">
        <v>370</v>
      </c>
      <c r="Y94" s="315" t="s">
        <v>61</v>
      </c>
      <c r="Z94" s="316" t="s">
        <v>28</v>
      </c>
      <c r="AA94" s="316">
        <v>13</v>
      </c>
      <c r="AB94" s="393" t="s">
        <v>371</v>
      </c>
      <c r="AC94" s="438"/>
      <c r="AD94" s="375">
        <f>AD95+AD97</f>
        <v>19019.300000000003</v>
      </c>
      <c r="AE94" s="375">
        <f>AE95+AE97</f>
        <v>12468.8</v>
      </c>
      <c r="AF94" s="375">
        <f>AF95+AF97</f>
        <v>12494.5</v>
      </c>
      <c r="AG94" s="156"/>
      <c r="AH94" s="156"/>
      <c r="AI94" s="133"/>
    </row>
    <row r="95" spans="1:35" ht="47.25" x14ac:dyDescent="0.25">
      <c r="A95" s="89"/>
      <c r="B95" s="74"/>
      <c r="C95" s="75"/>
      <c r="D95" s="75"/>
      <c r="E95" s="76"/>
      <c r="F95" s="75"/>
      <c r="G95" s="75"/>
      <c r="H95" s="90"/>
      <c r="I95" s="87"/>
      <c r="J95" s="87"/>
      <c r="K95" s="87"/>
      <c r="L95" s="69"/>
      <c r="M95" s="87"/>
      <c r="N95" s="69"/>
      <c r="O95" s="78"/>
      <c r="P95" s="37"/>
      <c r="Q95" s="79"/>
      <c r="R95" s="80"/>
      <c r="S95" s="83"/>
      <c r="T95" s="83"/>
      <c r="U95" s="83"/>
      <c r="V95" s="83"/>
      <c r="X95" s="337" t="s">
        <v>40</v>
      </c>
      <c r="Y95" s="315" t="s">
        <v>61</v>
      </c>
      <c r="Z95" s="316" t="s">
        <v>28</v>
      </c>
      <c r="AA95" s="316">
        <v>13</v>
      </c>
      <c r="AB95" s="393" t="s">
        <v>371</v>
      </c>
      <c r="AC95" s="331" t="s">
        <v>124</v>
      </c>
      <c r="AD95" s="375">
        <f>AD96</f>
        <v>18358.400000000001</v>
      </c>
      <c r="AE95" s="375">
        <f>AE96</f>
        <v>11786.5</v>
      </c>
      <c r="AF95" s="375">
        <f>AF96</f>
        <v>11786.5</v>
      </c>
      <c r="AG95" s="156"/>
      <c r="AH95" s="156"/>
      <c r="AI95" s="133"/>
    </row>
    <row r="96" spans="1:35" x14ac:dyDescent="0.25">
      <c r="A96" s="89"/>
      <c r="B96" s="74"/>
      <c r="C96" s="75"/>
      <c r="D96" s="75"/>
      <c r="E96" s="76"/>
      <c r="F96" s="75"/>
      <c r="G96" s="75"/>
      <c r="H96" s="90"/>
      <c r="I96" s="87"/>
      <c r="J96" s="87"/>
      <c r="K96" s="87"/>
      <c r="L96" s="69"/>
      <c r="M96" s="87"/>
      <c r="N96" s="69"/>
      <c r="O96" s="78"/>
      <c r="P96" s="37"/>
      <c r="Q96" s="79"/>
      <c r="R96" s="80"/>
      <c r="S96" s="83"/>
      <c r="T96" s="83"/>
      <c r="U96" s="83"/>
      <c r="V96" s="83"/>
      <c r="X96" s="337" t="s">
        <v>66</v>
      </c>
      <c r="Y96" s="315" t="s">
        <v>61</v>
      </c>
      <c r="Z96" s="316" t="s">
        <v>28</v>
      </c>
      <c r="AA96" s="316">
        <v>13</v>
      </c>
      <c r="AB96" s="393" t="s">
        <v>371</v>
      </c>
      <c r="AC96" s="331" t="s">
        <v>125</v>
      </c>
      <c r="AD96" s="375">
        <v>18358.400000000001</v>
      </c>
      <c r="AE96" s="375">
        <f>17086.5-5300</f>
        <v>11786.5</v>
      </c>
      <c r="AF96" s="375">
        <f>17086.5-5300</f>
        <v>11786.5</v>
      </c>
      <c r="AG96" s="156"/>
      <c r="AH96" s="156"/>
      <c r="AI96" s="133"/>
    </row>
    <row r="97" spans="1:35" x14ac:dyDescent="0.25">
      <c r="A97" s="89"/>
      <c r="B97" s="74"/>
      <c r="C97" s="75"/>
      <c r="D97" s="75"/>
      <c r="E97" s="76"/>
      <c r="F97" s="75"/>
      <c r="G97" s="75"/>
      <c r="H97" s="90"/>
      <c r="I97" s="87"/>
      <c r="J97" s="87"/>
      <c r="K97" s="87"/>
      <c r="L97" s="69"/>
      <c r="M97" s="87"/>
      <c r="N97" s="69"/>
      <c r="O97" s="78"/>
      <c r="P97" s="37"/>
      <c r="Q97" s="79"/>
      <c r="R97" s="80"/>
      <c r="S97" s="83"/>
      <c r="T97" s="83"/>
      <c r="U97" s="83"/>
      <c r="V97" s="83"/>
      <c r="X97" s="337" t="s">
        <v>117</v>
      </c>
      <c r="Y97" s="315" t="s">
        <v>61</v>
      </c>
      <c r="Z97" s="316" t="s">
        <v>28</v>
      </c>
      <c r="AA97" s="316">
        <v>13</v>
      </c>
      <c r="AB97" s="393" t="s">
        <v>371</v>
      </c>
      <c r="AC97" s="331" t="s">
        <v>36</v>
      </c>
      <c r="AD97" s="375">
        <f>AD98</f>
        <v>660.9</v>
      </c>
      <c r="AE97" s="375">
        <f>AE98</f>
        <v>682.3</v>
      </c>
      <c r="AF97" s="375">
        <f>AF98</f>
        <v>708</v>
      </c>
      <c r="AG97" s="156"/>
      <c r="AH97" s="156"/>
      <c r="AI97" s="133"/>
    </row>
    <row r="98" spans="1:35" ht="31.5" x14ac:dyDescent="0.25">
      <c r="A98" s="89"/>
      <c r="B98" s="74"/>
      <c r="C98" s="75"/>
      <c r="D98" s="75"/>
      <c r="E98" s="76"/>
      <c r="F98" s="75"/>
      <c r="G98" s="75"/>
      <c r="H98" s="90"/>
      <c r="I98" s="87"/>
      <c r="J98" s="87"/>
      <c r="K98" s="87"/>
      <c r="L98" s="69"/>
      <c r="M98" s="87"/>
      <c r="N98" s="69"/>
      <c r="O98" s="78"/>
      <c r="P98" s="37"/>
      <c r="Q98" s="79"/>
      <c r="R98" s="80"/>
      <c r="S98" s="83"/>
      <c r="T98" s="83"/>
      <c r="U98" s="83"/>
      <c r="V98" s="83"/>
      <c r="X98" s="337" t="s">
        <v>50</v>
      </c>
      <c r="Y98" s="315" t="s">
        <v>61</v>
      </c>
      <c r="Z98" s="316" t="s">
        <v>28</v>
      </c>
      <c r="AA98" s="316">
        <v>13</v>
      </c>
      <c r="AB98" s="393" t="s">
        <v>371</v>
      </c>
      <c r="AC98" s="331" t="s">
        <v>63</v>
      </c>
      <c r="AD98" s="375">
        <v>660.9</v>
      </c>
      <c r="AE98" s="375">
        <v>682.3</v>
      </c>
      <c r="AF98" s="375">
        <v>708</v>
      </c>
      <c r="AG98" s="156"/>
      <c r="AH98" s="156"/>
      <c r="AI98" s="133"/>
    </row>
    <row r="99" spans="1:35" ht="31.5" x14ac:dyDescent="0.25">
      <c r="A99" s="89"/>
      <c r="B99" s="350"/>
      <c r="C99" s="351"/>
      <c r="D99" s="351"/>
      <c r="E99" s="352"/>
      <c r="F99" s="351"/>
      <c r="G99" s="351"/>
      <c r="H99" s="90"/>
      <c r="I99" s="87"/>
      <c r="J99" s="87"/>
      <c r="K99" s="87"/>
      <c r="L99" s="349"/>
      <c r="M99" s="87"/>
      <c r="N99" s="349"/>
      <c r="O99" s="78"/>
      <c r="P99" s="37"/>
      <c r="Q99" s="354"/>
      <c r="R99" s="80"/>
      <c r="S99" s="355"/>
      <c r="T99" s="355"/>
      <c r="U99" s="355"/>
      <c r="V99" s="355"/>
      <c r="X99" s="337" t="s">
        <v>511</v>
      </c>
      <c r="Y99" s="315" t="s">
        <v>61</v>
      </c>
      <c r="Z99" s="316" t="s">
        <v>28</v>
      </c>
      <c r="AA99" s="316">
        <v>13</v>
      </c>
      <c r="AB99" s="393" t="s">
        <v>512</v>
      </c>
      <c r="AC99" s="317"/>
      <c r="AD99" s="375">
        <f>AD100</f>
        <v>87.5</v>
      </c>
      <c r="AE99" s="375">
        <f t="shared" ref="AE99:AF99" si="17">AE100</f>
        <v>94.4</v>
      </c>
      <c r="AF99" s="375">
        <f t="shared" si="17"/>
        <v>96.6</v>
      </c>
      <c r="AG99" s="359"/>
      <c r="AH99" s="359"/>
      <c r="AI99" s="358"/>
    </row>
    <row r="100" spans="1:35" ht="78.75" x14ac:dyDescent="0.25">
      <c r="A100" s="89"/>
      <c r="B100" s="350"/>
      <c r="C100" s="351"/>
      <c r="D100" s="351"/>
      <c r="E100" s="352"/>
      <c r="F100" s="351"/>
      <c r="G100" s="351"/>
      <c r="H100" s="90"/>
      <c r="I100" s="87"/>
      <c r="J100" s="87"/>
      <c r="K100" s="87"/>
      <c r="L100" s="349"/>
      <c r="M100" s="87"/>
      <c r="N100" s="349"/>
      <c r="O100" s="78"/>
      <c r="P100" s="37"/>
      <c r="Q100" s="354"/>
      <c r="R100" s="80"/>
      <c r="S100" s="355"/>
      <c r="T100" s="355"/>
      <c r="U100" s="355"/>
      <c r="V100" s="355"/>
      <c r="X100" s="337" t="s">
        <v>390</v>
      </c>
      <c r="Y100" s="315" t="s">
        <v>61</v>
      </c>
      <c r="Z100" s="316" t="s">
        <v>28</v>
      </c>
      <c r="AA100" s="316">
        <v>13</v>
      </c>
      <c r="AB100" s="391" t="s">
        <v>513</v>
      </c>
      <c r="AC100" s="317"/>
      <c r="AD100" s="375">
        <f>AD101</f>
        <v>87.5</v>
      </c>
      <c r="AE100" s="375">
        <f t="shared" ref="AE100:AF100" si="18">AE101</f>
        <v>94.4</v>
      </c>
      <c r="AF100" s="375">
        <f t="shared" si="18"/>
        <v>96.6</v>
      </c>
      <c r="AG100" s="359"/>
      <c r="AH100" s="359"/>
      <c r="AI100" s="358"/>
    </row>
    <row r="101" spans="1:35" x14ac:dyDescent="0.25">
      <c r="A101" s="89"/>
      <c r="B101" s="350"/>
      <c r="C101" s="351"/>
      <c r="D101" s="351"/>
      <c r="E101" s="352"/>
      <c r="F101" s="351"/>
      <c r="G101" s="351"/>
      <c r="H101" s="90"/>
      <c r="I101" s="87"/>
      <c r="J101" s="87"/>
      <c r="K101" s="87"/>
      <c r="L101" s="349"/>
      <c r="M101" s="87"/>
      <c r="N101" s="349"/>
      <c r="O101" s="78"/>
      <c r="P101" s="37"/>
      <c r="Q101" s="354"/>
      <c r="R101" s="80"/>
      <c r="S101" s="355"/>
      <c r="T101" s="355"/>
      <c r="U101" s="355"/>
      <c r="V101" s="355"/>
      <c r="X101" s="337" t="s">
        <v>117</v>
      </c>
      <c r="Y101" s="315" t="s">
        <v>61</v>
      </c>
      <c r="Z101" s="316" t="s">
        <v>28</v>
      </c>
      <c r="AA101" s="316">
        <v>13</v>
      </c>
      <c r="AB101" s="391" t="s">
        <v>513</v>
      </c>
      <c r="AC101" s="317">
        <v>200</v>
      </c>
      <c r="AD101" s="375">
        <f>AD102</f>
        <v>87.5</v>
      </c>
      <c r="AE101" s="375">
        <f t="shared" ref="AE101:AF101" si="19">AE102</f>
        <v>94.4</v>
      </c>
      <c r="AF101" s="375">
        <f t="shared" si="19"/>
        <v>96.6</v>
      </c>
      <c r="AG101" s="359"/>
      <c r="AH101" s="359"/>
      <c r="AI101" s="358"/>
    </row>
    <row r="102" spans="1:35" ht="31.5" x14ac:dyDescent="0.25">
      <c r="A102" s="89"/>
      <c r="B102" s="350"/>
      <c r="C102" s="351"/>
      <c r="D102" s="351"/>
      <c r="E102" s="352"/>
      <c r="F102" s="351"/>
      <c r="G102" s="351"/>
      <c r="H102" s="90"/>
      <c r="I102" s="87"/>
      <c r="J102" s="87"/>
      <c r="K102" s="87"/>
      <c r="L102" s="349"/>
      <c r="M102" s="87"/>
      <c r="N102" s="349"/>
      <c r="O102" s="78"/>
      <c r="P102" s="37"/>
      <c r="Q102" s="354"/>
      <c r="R102" s="80"/>
      <c r="S102" s="355"/>
      <c r="T102" s="355"/>
      <c r="U102" s="355"/>
      <c r="V102" s="355"/>
      <c r="X102" s="337" t="s">
        <v>50</v>
      </c>
      <c r="Y102" s="315" t="s">
        <v>61</v>
      </c>
      <c r="Z102" s="316" t="s">
        <v>28</v>
      </c>
      <c r="AA102" s="316">
        <v>13</v>
      </c>
      <c r="AB102" s="391" t="s">
        <v>513</v>
      </c>
      <c r="AC102" s="317">
        <v>240</v>
      </c>
      <c r="AD102" s="375">
        <f>6.3+36+45.2</f>
        <v>87.5</v>
      </c>
      <c r="AE102" s="375">
        <f>6.6+37.8+50</f>
        <v>94.4</v>
      </c>
      <c r="AF102" s="375">
        <f>6.9+39.7+50</f>
        <v>96.6</v>
      </c>
      <c r="AG102" s="359"/>
      <c r="AH102" s="359"/>
      <c r="AI102" s="358"/>
    </row>
    <row r="103" spans="1:35" ht="31.5" x14ac:dyDescent="0.25">
      <c r="A103" s="86"/>
      <c r="B103" s="74"/>
      <c r="C103" s="75"/>
      <c r="D103" s="75"/>
      <c r="E103" s="76"/>
      <c r="F103" s="75"/>
      <c r="G103" s="77"/>
      <c r="H103" s="36"/>
      <c r="I103" s="87"/>
      <c r="J103" s="87"/>
      <c r="K103" s="87"/>
      <c r="L103" s="69"/>
      <c r="M103" s="87"/>
      <c r="N103" s="69"/>
      <c r="O103" s="78"/>
      <c r="P103" s="77"/>
      <c r="Q103" s="79"/>
      <c r="R103" s="80"/>
      <c r="S103" s="83"/>
      <c r="T103" s="83"/>
      <c r="U103" s="83"/>
      <c r="V103" s="83"/>
      <c r="X103" s="409" t="s">
        <v>290</v>
      </c>
      <c r="Y103" s="315" t="s">
        <v>61</v>
      </c>
      <c r="Z103" s="316" t="s">
        <v>28</v>
      </c>
      <c r="AA103" s="316">
        <v>13</v>
      </c>
      <c r="AB103" s="391" t="s">
        <v>129</v>
      </c>
      <c r="AC103" s="317"/>
      <c r="AD103" s="375">
        <f t="shared" ref="AD103:AF104" si="20">AD104</f>
        <v>932.3</v>
      </c>
      <c r="AE103" s="375">
        <f t="shared" si="20"/>
        <v>17.7</v>
      </c>
      <c r="AF103" s="375">
        <f t="shared" si="20"/>
        <v>21</v>
      </c>
      <c r="AG103" s="156"/>
      <c r="AH103" s="156"/>
      <c r="AI103" s="133"/>
    </row>
    <row r="104" spans="1:35" x14ac:dyDescent="0.25">
      <c r="A104" s="86"/>
      <c r="B104" s="74"/>
      <c r="C104" s="75"/>
      <c r="D104" s="75"/>
      <c r="E104" s="76"/>
      <c r="F104" s="75"/>
      <c r="G104" s="77"/>
      <c r="H104" s="36"/>
      <c r="I104" s="87"/>
      <c r="J104" s="87"/>
      <c r="K104" s="87"/>
      <c r="L104" s="69"/>
      <c r="M104" s="87"/>
      <c r="N104" s="69"/>
      <c r="O104" s="78"/>
      <c r="P104" s="77"/>
      <c r="Q104" s="79"/>
      <c r="R104" s="80"/>
      <c r="S104" s="83"/>
      <c r="T104" s="83"/>
      <c r="U104" s="83"/>
      <c r="V104" s="83"/>
      <c r="X104" s="409" t="s">
        <v>46</v>
      </c>
      <c r="Y104" s="315" t="s">
        <v>61</v>
      </c>
      <c r="Z104" s="316" t="s">
        <v>28</v>
      </c>
      <c r="AA104" s="316">
        <v>13</v>
      </c>
      <c r="AB104" s="391" t="s">
        <v>424</v>
      </c>
      <c r="AC104" s="317"/>
      <c r="AD104" s="375">
        <f t="shared" si="20"/>
        <v>932.3</v>
      </c>
      <c r="AE104" s="375">
        <f t="shared" si="20"/>
        <v>17.7</v>
      </c>
      <c r="AF104" s="375">
        <f t="shared" si="20"/>
        <v>21</v>
      </c>
      <c r="AG104" s="156"/>
      <c r="AH104" s="156"/>
      <c r="AI104" s="133"/>
    </row>
    <row r="105" spans="1:35" ht="31.5" x14ac:dyDescent="0.25">
      <c r="A105" s="86"/>
      <c r="B105" s="74"/>
      <c r="C105" s="75"/>
      <c r="D105" s="75"/>
      <c r="E105" s="76"/>
      <c r="F105" s="75"/>
      <c r="G105" s="77"/>
      <c r="H105" s="36"/>
      <c r="I105" s="87"/>
      <c r="J105" s="87"/>
      <c r="K105" s="87"/>
      <c r="L105" s="69"/>
      <c r="M105" s="87"/>
      <c r="N105" s="69"/>
      <c r="O105" s="78"/>
      <c r="P105" s="77"/>
      <c r="Q105" s="79"/>
      <c r="R105" s="80"/>
      <c r="S105" s="83"/>
      <c r="T105" s="83"/>
      <c r="U105" s="83"/>
      <c r="V105" s="83"/>
      <c r="X105" s="418" t="s">
        <v>302</v>
      </c>
      <c r="Y105" s="315" t="s">
        <v>61</v>
      </c>
      <c r="Z105" s="316" t="s">
        <v>28</v>
      </c>
      <c r="AA105" s="316">
        <v>13</v>
      </c>
      <c r="AB105" s="391" t="s">
        <v>433</v>
      </c>
      <c r="AC105" s="317"/>
      <c r="AD105" s="375">
        <f t="shared" ref="AD105:AF107" si="21">AD106</f>
        <v>932.3</v>
      </c>
      <c r="AE105" s="375">
        <f t="shared" si="21"/>
        <v>17.7</v>
      </c>
      <c r="AF105" s="375">
        <f t="shared" si="21"/>
        <v>21</v>
      </c>
      <c r="AG105" s="156"/>
      <c r="AH105" s="156"/>
      <c r="AI105" s="133"/>
    </row>
    <row r="106" spans="1:35" ht="31.5" x14ac:dyDescent="0.25">
      <c r="A106" s="86"/>
      <c r="B106" s="74"/>
      <c r="C106" s="75"/>
      <c r="D106" s="75"/>
      <c r="E106" s="76"/>
      <c r="F106" s="75"/>
      <c r="G106" s="77"/>
      <c r="H106" s="36"/>
      <c r="I106" s="87"/>
      <c r="J106" s="87"/>
      <c r="K106" s="87"/>
      <c r="L106" s="69"/>
      <c r="M106" s="87"/>
      <c r="N106" s="69"/>
      <c r="O106" s="78"/>
      <c r="P106" s="77"/>
      <c r="Q106" s="79"/>
      <c r="R106" s="80"/>
      <c r="S106" s="83"/>
      <c r="T106" s="83"/>
      <c r="U106" s="83"/>
      <c r="V106" s="83"/>
      <c r="X106" s="412" t="s">
        <v>435</v>
      </c>
      <c r="Y106" s="315" t="s">
        <v>61</v>
      </c>
      <c r="Z106" s="316" t="s">
        <v>28</v>
      </c>
      <c r="AA106" s="316">
        <v>13</v>
      </c>
      <c r="AB106" s="391" t="s">
        <v>434</v>
      </c>
      <c r="AC106" s="317"/>
      <c r="AD106" s="375">
        <f t="shared" si="21"/>
        <v>932.3</v>
      </c>
      <c r="AE106" s="375">
        <f t="shared" si="21"/>
        <v>17.7</v>
      </c>
      <c r="AF106" s="375">
        <f t="shared" si="21"/>
        <v>21</v>
      </c>
      <c r="AG106" s="156"/>
      <c r="AH106" s="156"/>
      <c r="AI106" s="133"/>
    </row>
    <row r="107" spans="1:35" x14ac:dyDescent="0.25">
      <c r="A107" s="86"/>
      <c r="B107" s="74"/>
      <c r="C107" s="75"/>
      <c r="D107" s="75"/>
      <c r="E107" s="76"/>
      <c r="F107" s="75"/>
      <c r="G107" s="77"/>
      <c r="H107" s="36"/>
      <c r="I107" s="87"/>
      <c r="J107" s="87"/>
      <c r="K107" s="87"/>
      <c r="L107" s="69"/>
      <c r="M107" s="87"/>
      <c r="N107" s="69"/>
      <c r="O107" s="78"/>
      <c r="P107" s="77"/>
      <c r="Q107" s="79"/>
      <c r="R107" s="80"/>
      <c r="S107" s="83"/>
      <c r="T107" s="83"/>
      <c r="U107" s="83"/>
      <c r="V107" s="83"/>
      <c r="X107" s="337" t="s">
        <v>117</v>
      </c>
      <c r="Y107" s="315" t="s">
        <v>61</v>
      </c>
      <c r="Z107" s="316" t="s">
        <v>28</v>
      </c>
      <c r="AA107" s="316">
        <v>13</v>
      </c>
      <c r="AB107" s="391" t="s">
        <v>434</v>
      </c>
      <c r="AC107" s="317">
        <v>200</v>
      </c>
      <c r="AD107" s="375">
        <f t="shared" si="21"/>
        <v>932.3</v>
      </c>
      <c r="AE107" s="375">
        <f t="shared" si="21"/>
        <v>17.7</v>
      </c>
      <c r="AF107" s="375">
        <f t="shared" si="21"/>
        <v>21</v>
      </c>
      <c r="AG107" s="156"/>
      <c r="AH107" s="156"/>
      <c r="AI107" s="133"/>
    </row>
    <row r="108" spans="1:35" ht="31.5" x14ac:dyDescent="0.25">
      <c r="A108" s="86"/>
      <c r="B108" s="74"/>
      <c r="C108" s="75"/>
      <c r="D108" s="75"/>
      <c r="E108" s="76"/>
      <c r="F108" s="75"/>
      <c r="G108" s="77"/>
      <c r="H108" s="36"/>
      <c r="I108" s="87"/>
      <c r="J108" s="87"/>
      <c r="K108" s="87"/>
      <c r="L108" s="69"/>
      <c r="M108" s="87"/>
      <c r="N108" s="69"/>
      <c r="O108" s="78"/>
      <c r="P108" s="77"/>
      <c r="Q108" s="79"/>
      <c r="R108" s="80"/>
      <c r="S108" s="83"/>
      <c r="T108" s="83"/>
      <c r="U108" s="83"/>
      <c r="V108" s="83"/>
      <c r="X108" s="337" t="s">
        <v>50</v>
      </c>
      <c r="Y108" s="315" t="s">
        <v>61</v>
      </c>
      <c r="Z108" s="316" t="s">
        <v>28</v>
      </c>
      <c r="AA108" s="316">
        <v>13</v>
      </c>
      <c r="AB108" s="391" t="s">
        <v>434</v>
      </c>
      <c r="AC108" s="317">
        <v>240</v>
      </c>
      <c r="AD108" s="375">
        <v>932.3</v>
      </c>
      <c r="AE108" s="375">
        <v>17.7</v>
      </c>
      <c r="AF108" s="375">
        <v>21</v>
      </c>
      <c r="AG108" s="156"/>
      <c r="AH108" s="156"/>
      <c r="AI108" s="133"/>
    </row>
    <row r="109" spans="1:35" x14ac:dyDescent="0.25">
      <c r="A109" s="86"/>
      <c r="B109" s="74"/>
      <c r="C109" s="75"/>
      <c r="D109" s="75"/>
      <c r="E109" s="76"/>
      <c r="F109" s="75"/>
      <c r="G109" s="77"/>
      <c r="H109" s="36"/>
      <c r="I109" s="87"/>
      <c r="J109" s="87"/>
      <c r="K109" s="87"/>
      <c r="L109" s="69"/>
      <c r="M109" s="87"/>
      <c r="N109" s="69"/>
      <c r="O109" s="78"/>
      <c r="P109" s="77"/>
      <c r="Q109" s="79"/>
      <c r="R109" s="80"/>
      <c r="S109" s="83"/>
      <c r="T109" s="83"/>
      <c r="U109" s="83"/>
      <c r="V109" s="83"/>
      <c r="X109" s="408" t="s">
        <v>225</v>
      </c>
      <c r="Y109" s="315" t="s">
        <v>61</v>
      </c>
      <c r="Z109" s="316" t="s">
        <v>28</v>
      </c>
      <c r="AA109" s="316">
        <v>13</v>
      </c>
      <c r="AB109" s="391" t="s">
        <v>226</v>
      </c>
      <c r="AC109" s="317"/>
      <c r="AD109" s="375">
        <f>AD115+AD110</f>
        <v>56686</v>
      </c>
      <c r="AE109" s="375">
        <f t="shared" ref="AE109:AF109" si="22">AE115+AE110</f>
        <v>55442</v>
      </c>
      <c r="AF109" s="375">
        <f t="shared" si="22"/>
        <v>57263</v>
      </c>
      <c r="AG109" s="156"/>
      <c r="AH109" s="156"/>
      <c r="AI109" s="133"/>
    </row>
    <row r="110" spans="1:35" ht="47.25" x14ac:dyDescent="0.25">
      <c r="A110" s="86"/>
      <c r="B110" s="350"/>
      <c r="C110" s="351"/>
      <c r="D110" s="351"/>
      <c r="E110" s="352"/>
      <c r="F110" s="351"/>
      <c r="G110" s="353"/>
      <c r="H110" s="36"/>
      <c r="I110" s="87"/>
      <c r="J110" s="87"/>
      <c r="K110" s="87"/>
      <c r="L110" s="349"/>
      <c r="M110" s="87"/>
      <c r="N110" s="349"/>
      <c r="O110" s="78"/>
      <c r="P110" s="353"/>
      <c r="Q110" s="354"/>
      <c r="R110" s="80"/>
      <c r="S110" s="355"/>
      <c r="T110" s="355"/>
      <c r="U110" s="355"/>
      <c r="V110" s="355"/>
      <c r="X110" s="318" t="s">
        <v>738</v>
      </c>
      <c r="Y110" s="315" t="s">
        <v>61</v>
      </c>
      <c r="Z110" s="316" t="s">
        <v>28</v>
      </c>
      <c r="AA110" s="316">
        <v>13</v>
      </c>
      <c r="AB110" s="391" t="s">
        <v>741</v>
      </c>
      <c r="AC110" s="317"/>
      <c r="AD110" s="375">
        <f>AD111</f>
        <v>1537</v>
      </c>
      <c r="AE110" s="375">
        <f t="shared" ref="AE110:AF113" si="23">AE111</f>
        <v>1537</v>
      </c>
      <c r="AF110" s="375">
        <f t="shared" si="23"/>
        <v>1537</v>
      </c>
      <c r="AG110" s="359"/>
      <c r="AH110" s="359"/>
      <c r="AI110" s="358"/>
    </row>
    <row r="111" spans="1:35" ht="47.25" x14ac:dyDescent="0.25">
      <c r="A111" s="86"/>
      <c r="B111" s="350"/>
      <c r="C111" s="351"/>
      <c r="D111" s="351"/>
      <c r="E111" s="352"/>
      <c r="F111" s="351"/>
      <c r="G111" s="353"/>
      <c r="H111" s="36"/>
      <c r="I111" s="87"/>
      <c r="J111" s="87"/>
      <c r="K111" s="87"/>
      <c r="L111" s="349"/>
      <c r="M111" s="87"/>
      <c r="N111" s="349"/>
      <c r="O111" s="78"/>
      <c r="P111" s="353"/>
      <c r="Q111" s="354"/>
      <c r="R111" s="80"/>
      <c r="S111" s="355"/>
      <c r="T111" s="355"/>
      <c r="U111" s="355"/>
      <c r="V111" s="355"/>
      <c r="X111" s="318" t="s">
        <v>739</v>
      </c>
      <c r="Y111" s="315" t="s">
        <v>61</v>
      </c>
      <c r="Z111" s="316" t="s">
        <v>28</v>
      </c>
      <c r="AA111" s="316">
        <v>13</v>
      </c>
      <c r="AB111" s="391" t="s">
        <v>742</v>
      </c>
      <c r="AC111" s="317"/>
      <c r="AD111" s="375">
        <f>AD112</f>
        <v>1537</v>
      </c>
      <c r="AE111" s="375">
        <f t="shared" si="23"/>
        <v>1537</v>
      </c>
      <c r="AF111" s="375">
        <f t="shared" si="23"/>
        <v>1537</v>
      </c>
      <c r="AG111" s="359"/>
      <c r="AH111" s="359"/>
      <c r="AI111" s="358"/>
    </row>
    <row r="112" spans="1:35" ht="78.75" x14ac:dyDescent="0.25">
      <c r="A112" s="86"/>
      <c r="B112" s="350"/>
      <c r="C112" s="351"/>
      <c r="D112" s="351"/>
      <c r="E112" s="352"/>
      <c r="F112" s="351"/>
      <c r="G112" s="353"/>
      <c r="H112" s="36"/>
      <c r="I112" s="87"/>
      <c r="J112" s="87"/>
      <c r="K112" s="87"/>
      <c r="L112" s="349"/>
      <c r="M112" s="87"/>
      <c r="N112" s="349"/>
      <c r="O112" s="78"/>
      <c r="P112" s="353"/>
      <c r="Q112" s="354"/>
      <c r="R112" s="80"/>
      <c r="S112" s="355"/>
      <c r="T112" s="355"/>
      <c r="U112" s="355"/>
      <c r="V112" s="355"/>
      <c r="X112" s="318" t="s">
        <v>740</v>
      </c>
      <c r="Y112" s="315" t="s">
        <v>61</v>
      </c>
      <c r="Z112" s="316" t="s">
        <v>28</v>
      </c>
      <c r="AA112" s="316">
        <v>13</v>
      </c>
      <c r="AB112" s="391" t="s">
        <v>743</v>
      </c>
      <c r="AC112" s="317"/>
      <c r="AD112" s="375">
        <f>AD113</f>
        <v>1537</v>
      </c>
      <c r="AE112" s="375">
        <f t="shared" si="23"/>
        <v>1537</v>
      </c>
      <c r="AF112" s="375">
        <f t="shared" si="23"/>
        <v>1537</v>
      </c>
      <c r="AG112" s="359"/>
      <c r="AH112" s="359"/>
      <c r="AI112" s="358"/>
    </row>
    <row r="113" spans="1:35" ht="31.5" x14ac:dyDescent="0.25">
      <c r="A113" s="86"/>
      <c r="B113" s="350"/>
      <c r="C113" s="351"/>
      <c r="D113" s="351"/>
      <c r="E113" s="352"/>
      <c r="F113" s="351"/>
      <c r="G113" s="353"/>
      <c r="H113" s="36"/>
      <c r="I113" s="87"/>
      <c r="J113" s="87"/>
      <c r="K113" s="87"/>
      <c r="L113" s="349"/>
      <c r="M113" s="87"/>
      <c r="N113" s="349"/>
      <c r="O113" s="78"/>
      <c r="P113" s="353"/>
      <c r="Q113" s="354"/>
      <c r="R113" s="80"/>
      <c r="S113" s="355"/>
      <c r="T113" s="355"/>
      <c r="U113" s="355"/>
      <c r="V113" s="355"/>
      <c r="X113" s="314" t="s">
        <v>58</v>
      </c>
      <c r="Y113" s="315" t="s">
        <v>61</v>
      </c>
      <c r="Z113" s="316" t="s">
        <v>28</v>
      </c>
      <c r="AA113" s="316">
        <v>13</v>
      </c>
      <c r="AB113" s="391" t="s">
        <v>743</v>
      </c>
      <c r="AC113" s="317">
        <v>600</v>
      </c>
      <c r="AD113" s="375">
        <f>AD114</f>
        <v>1537</v>
      </c>
      <c r="AE113" s="375">
        <f t="shared" si="23"/>
        <v>1537</v>
      </c>
      <c r="AF113" s="375">
        <f t="shared" si="23"/>
        <v>1537</v>
      </c>
      <c r="AG113" s="359"/>
      <c r="AH113" s="359"/>
      <c r="AI113" s="358"/>
    </row>
    <row r="114" spans="1:35" x14ac:dyDescent="0.25">
      <c r="A114" s="86"/>
      <c r="B114" s="350"/>
      <c r="C114" s="351"/>
      <c r="D114" s="351"/>
      <c r="E114" s="352"/>
      <c r="F114" s="351"/>
      <c r="G114" s="353"/>
      <c r="H114" s="36"/>
      <c r="I114" s="87"/>
      <c r="J114" s="87"/>
      <c r="K114" s="87"/>
      <c r="L114" s="349"/>
      <c r="M114" s="87"/>
      <c r="N114" s="349"/>
      <c r="O114" s="78"/>
      <c r="P114" s="353"/>
      <c r="Q114" s="354"/>
      <c r="R114" s="80"/>
      <c r="S114" s="355"/>
      <c r="T114" s="355"/>
      <c r="U114" s="355"/>
      <c r="V114" s="355"/>
      <c r="X114" s="314" t="s">
        <v>59</v>
      </c>
      <c r="Y114" s="315" t="s">
        <v>61</v>
      </c>
      <c r="Z114" s="316" t="s">
        <v>28</v>
      </c>
      <c r="AA114" s="316">
        <v>13</v>
      </c>
      <c r="AB114" s="391" t="s">
        <v>743</v>
      </c>
      <c r="AC114" s="317">
        <v>610</v>
      </c>
      <c r="AD114" s="375">
        <v>1537</v>
      </c>
      <c r="AE114" s="375">
        <v>1537</v>
      </c>
      <c r="AF114" s="375">
        <v>1537</v>
      </c>
      <c r="AG114" s="359"/>
      <c r="AH114" s="359"/>
      <c r="AI114" s="358"/>
    </row>
    <row r="115" spans="1:35" x14ac:dyDescent="0.25">
      <c r="A115" s="86"/>
      <c r="B115" s="74"/>
      <c r="C115" s="75"/>
      <c r="D115" s="75"/>
      <c r="E115" s="76"/>
      <c r="F115" s="75"/>
      <c r="G115" s="77"/>
      <c r="H115" s="36"/>
      <c r="I115" s="87"/>
      <c r="J115" s="87"/>
      <c r="K115" s="87"/>
      <c r="L115" s="69"/>
      <c r="M115" s="87"/>
      <c r="N115" s="69"/>
      <c r="O115" s="78"/>
      <c r="P115" s="77"/>
      <c r="Q115" s="79"/>
      <c r="R115" s="80"/>
      <c r="S115" s="83"/>
      <c r="T115" s="83"/>
      <c r="U115" s="83"/>
      <c r="V115" s="83"/>
      <c r="X115" s="337" t="s">
        <v>46</v>
      </c>
      <c r="Y115" s="315" t="s">
        <v>61</v>
      </c>
      <c r="Z115" s="316" t="s">
        <v>28</v>
      </c>
      <c r="AA115" s="316">
        <v>13</v>
      </c>
      <c r="AB115" s="391" t="s">
        <v>514</v>
      </c>
      <c r="AC115" s="317"/>
      <c r="AD115" s="375">
        <f>AD116</f>
        <v>55149</v>
      </c>
      <c r="AE115" s="375">
        <f t="shared" ref="AE115:AF118" si="24">AE116</f>
        <v>53905</v>
      </c>
      <c r="AF115" s="375">
        <f t="shared" si="24"/>
        <v>55726</v>
      </c>
      <c r="AG115" s="156"/>
      <c r="AH115" s="156"/>
      <c r="AI115" s="133"/>
    </row>
    <row r="116" spans="1:35" ht="31.5" x14ac:dyDescent="0.25">
      <c r="A116" s="86"/>
      <c r="B116" s="74"/>
      <c r="C116" s="75"/>
      <c r="D116" s="75"/>
      <c r="E116" s="76"/>
      <c r="F116" s="75"/>
      <c r="G116" s="77"/>
      <c r="H116" s="36"/>
      <c r="I116" s="87"/>
      <c r="J116" s="87"/>
      <c r="K116" s="87"/>
      <c r="L116" s="69"/>
      <c r="M116" s="87"/>
      <c r="N116" s="69"/>
      <c r="O116" s="78"/>
      <c r="P116" s="77"/>
      <c r="Q116" s="79"/>
      <c r="R116" s="80"/>
      <c r="S116" s="83"/>
      <c r="T116" s="83"/>
      <c r="U116" s="83"/>
      <c r="V116" s="83"/>
      <c r="X116" s="337" t="s">
        <v>316</v>
      </c>
      <c r="Y116" s="315" t="s">
        <v>61</v>
      </c>
      <c r="Z116" s="316" t="s">
        <v>28</v>
      </c>
      <c r="AA116" s="316">
        <v>13</v>
      </c>
      <c r="AB116" s="391" t="s">
        <v>515</v>
      </c>
      <c r="AC116" s="317"/>
      <c r="AD116" s="375">
        <f>AD117</f>
        <v>55149</v>
      </c>
      <c r="AE116" s="375">
        <f t="shared" si="24"/>
        <v>53905</v>
      </c>
      <c r="AF116" s="375">
        <f t="shared" si="24"/>
        <v>55726</v>
      </c>
      <c r="AG116" s="156"/>
      <c r="AH116" s="156"/>
      <c r="AI116" s="133"/>
    </row>
    <row r="117" spans="1:35" ht="31.5" x14ac:dyDescent="0.25">
      <c r="A117" s="86"/>
      <c r="B117" s="74"/>
      <c r="C117" s="75"/>
      <c r="D117" s="75"/>
      <c r="E117" s="76"/>
      <c r="F117" s="75"/>
      <c r="G117" s="77"/>
      <c r="H117" s="36"/>
      <c r="I117" s="87"/>
      <c r="J117" s="87"/>
      <c r="K117" s="87"/>
      <c r="L117" s="69"/>
      <c r="M117" s="87"/>
      <c r="N117" s="69"/>
      <c r="O117" s="78"/>
      <c r="P117" s="77"/>
      <c r="Q117" s="79"/>
      <c r="R117" s="80"/>
      <c r="S117" s="83"/>
      <c r="T117" s="83"/>
      <c r="U117" s="83"/>
      <c r="V117" s="83"/>
      <c r="X117" s="337" t="s">
        <v>227</v>
      </c>
      <c r="Y117" s="315" t="s">
        <v>61</v>
      </c>
      <c r="Z117" s="316" t="s">
        <v>28</v>
      </c>
      <c r="AA117" s="316">
        <v>13</v>
      </c>
      <c r="AB117" s="391" t="s">
        <v>516</v>
      </c>
      <c r="AC117" s="317"/>
      <c r="AD117" s="375">
        <f>AD118</f>
        <v>55149</v>
      </c>
      <c r="AE117" s="375">
        <f t="shared" si="24"/>
        <v>53905</v>
      </c>
      <c r="AF117" s="375">
        <f t="shared" si="24"/>
        <v>55726</v>
      </c>
      <c r="AG117" s="156"/>
      <c r="AH117" s="156"/>
      <c r="AI117" s="133"/>
    </row>
    <row r="118" spans="1:35" ht="31.5" x14ac:dyDescent="0.25">
      <c r="A118" s="86"/>
      <c r="B118" s="74"/>
      <c r="C118" s="75"/>
      <c r="D118" s="75"/>
      <c r="E118" s="76"/>
      <c r="F118" s="75"/>
      <c r="G118" s="77"/>
      <c r="H118" s="36"/>
      <c r="I118" s="87"/>
      <c r="J118" s="87"/>
      <c r="K118" s="87"/>
      <c r="L118" s="69"/>
      <c r="M118" s="87"/>
      <c r="N118" s="69"/>
      <c r="O118" s="78"/>
      <c r="P118" s="77"/>
      <c r="Q118" s="79"/>
      <c r="R118" s="80"/>
      <c r="S118" s="83"/>
      <c r="T118" s="83"/>
      <c r="U118" s="83"/>
      <c r="V118" s="83"/>
      <c r="X118" s="337" t="s">
        <v>58</v>
      </c>
      <c r="Y118" s="315" t="s">
        <v>61</v>
      </c>
      <c r="Z118" s="316" t="s">
        <v>28</v>
      </c>
      <c r="AA118" s="316">
        <v>13</v>
      </c>
      <c r="AB118" s="391" t="s">
        <v>516</v>
      </c>
      <c r="AC118" s="317">
        <v>600</v>
      </c>
      <c r="AD118" s="375">
        <f>AD119</f>
        <v>55149</v>
      </c>
      <c r="AE118" s="375">
        <f t="shared" si="24"/>
        <v>53905</v>
      </c>
      <c r="AF118" s="375">
        <f t="shared" si="24"/>
        <v>55726</v>
      </c>
      <c r="AG118" s="156"/>
      <c r="AH118" s="156"/>
      <c r="AI118" s="133"/>
    </row>
    <row r="119" spans="1:35" x14ac:dyDescent="0.25">
      <c r="A119" s="86"/>
      <c r="B119" s="74"/>
      <c r="C119" s="75"/>
      <c r="D119" s="75"/>
      <c r="E119" s="76"/>
      <c r="F119" s="75"/>
      <c r="G119" s="77"/>
      <c r="H119" s="36"/>
      <c r="I119" s="87"/>
      <c r="J119" s="87"/>
      <c r="K119" s="87"/>
      <c r="L119" s="69"/>
      <c r="M119" s="87"/>
      <c r="N119" s="69"/>
      <c r="O119" s="78"/>
      <c r="P119" s="77"/>
      <c r="Q119" s="79"/>
      <c r="R119" s="80"/>
      <c r="S119" s="83"/>
      <c r="T119" s="83"/>
      <c r="U119" s="83"/>
      <c r="V119" s="83"/>
      <c r="X119" s="337" t="s">
        <v>59</v>
      </c>
      <c r="Y119" s="315" t="s">
        <v>61</v>
      </c>
      <c r="Z119" s="316" t="s">
        <v>28</v>
      </c>
      <c r="AA119" s="316">
        <v>13</v>
      </c>
      <c r="AB119" s="391" t="s">
        <v>516</v>
      </c>
      <c r="AC119" s="317">
        <v>610</v>
      </c>
      <c r="AD119" s="375">
        <f>55149</f>
        <v>55149</v>
      </c>
      <c r="AE119" s="375">
        <v>53905</v>
      </c>
      <c r="AF119" s="375">
        <v>55726</v>
      </c>
      <c r="AG119" s="156"/>
      <c r="AH119" s="156"/>
      <c r="AI119" s="133"/>
    </row>
    <row r="120" spans="1:35" s="92" customFormat="1" x14ac:dyDescent="0.25">
      <c r="A120" s="64"/>
      <c r="B120" s="65"/>
      <c r="C120" s="67"/>
      <c r="D120" s="67"/>
      <c r="E120" s="68"/>
      <c r="F120" s="68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71"/>
      <c r="R120" s="91"/>
      <c r="S120" s="91"/>
      <c r="T120" s="91"/>
      <c r="U120" s="91"/>
      <c r="V120" s="91"/>
      <c r="W120" s="91"/>
      <c r="X120" s="407" t="s">
        <v>11</v>
      </c>
      <c r="Y120" s="310" t="s">
        <v>61</v>
      </c>
      <c r="Z120" s="328" t="s">
        <v>29</v>
      </c>
      <c r="AA120" s="328"/>
      <c r="AB120" s="388"/>
      <c r="AC120" s="334"/>
      <c r="AD120" s="313">
        <f>AD121+AD128</f>
        <v>6476.5</v>
      </c>
      <c r="AE120" s="313">
        <f>AE121+AE128</f>
        <v>7185.4</v>
      </c>
      <c r="AF120" s="313">
        <f>AF121+AF128</f>
        <v>9056.1</v>
      </c>
      <c r="AG120" s="164"/>
      <c r="AH120" s="164"/>
      <c r="AI120" s="133"/>
    </row>
    <row r="121" spans="1:35" x14ac:dyDescent="0.25">
      <c r="A121" s="93"/>
      <c r="B121" s="74"/>
      <c r="C121" s="75"/>
      <c r="D121" s="75"/>
      <c r="E121" s="76"/>
      <c r="F121" s="76"/>
      <c r="G121" s="77"/>
      <c r="H121" s="77"/>
      <c r="I121" s="77"/>
      <c r="J121" s="77"/>
      <c r="K121" s="77"/>
      <c r="L121" s="69"/>
      <c r="M121" s="77"/>
      <c r="N121" s="69"/>
      <c r="O121" s="77"/>
      <c r="P121" s="77"/>
      <c r="Q121" s="79"/>
      <c r="R121" s="83"/>
      <c r="S121" s="83"/>
      <c r="T121" s="83"/>
      <c r="U121" s="83"/>
      <c r="V121" s="83"/>
      <c r="X121" s="337" t="s">
        <v>12</v>
      </c>
      <c r="Y121" s="315" t="s">
        <v>61</v>
      </c>
      <c r="Z121" s="316" t="s">
        <v>29</v>
      </c>
      <c r="AA121" s="316" t="s">
        <v>7</v>
      </c>
      <c r="AB121" s="390"/>
      <c r="AC121" s="342"/>
      <c r="AD121" s="375">
        <f>AD122</f>
        <v>6392.5</v>
      </c>
      <c r="AE121" s="375">
        <f>AE122</f>
        <v>7101.4</v>
      </c>
      <c r="AF121" s="375">
        <f>AF122</f>
        <v>8972.1</v>
      </c>
      <c r="AG121" s="156"/>
      <c r="AH121" s="156"/>
      <c r="AI121" s="133"/>
    </row>
    <row r="122" spans="1:35" ht="31.5" x14ac:dyDescent="0.25">
      <c r="A122" s="43"/>
      <c r="B122" s="74"/>
      <c r="C122" s="75"/>
      <c r="D122" s="75"/>
      <c r="E122" s="76"/>
      <c r="F122" s="76"/>
      <c r="G122" s="77"/>
      <c r="H122" s="77"/>
      <c r="I122" s="77"/>
      <c r="J122" s="77"/>
      <c r="K122" s="77"/>
      <c r="L122" s="69"/>
      <c r="M122" s="77"/>
      <c r="N122" s="69"/>
      <c r="O122" s="77"/>
      <c r="P122" s="77"/>
      <c r="Q122" s="79"/>
      <c r="R122" s="83"/>
      <c r="S122" s="83"/>
      <c r="T122" s="83"/>
      <c r="U122" s="83"/>
      <c r="V122" s="83"/>
      <c r="X122" s="409" t="s">
        <v>290</v>
      </c>
      <c r="Y122" s="315" t="s">
        <v>61</v>
      </c>
      <c r="Z122" s="316" t="s">
        <v>29</v>
      </c>
      <c r="AA122" s="316" t="s">
        <v>7</v>
      </c>
      <c r="AB122" s="391" t="s">
        <v>129</v>
      </c>
      <c r="AC122" s="342"/>
      <c r="AD122" s="375">
        <f t="shared" ref="AD122:AF125" si="25">AD123</f>
        <v>6392.5</v>
      </c>
      <c r="AE122" s="375">
        <f t="shared" si="25"/>
        <v>7101.4</v>
      </c>
      <c r="AF122" s="375">
        <f t="shared" si="25"/>
        <v>8972.1</v>
      </c>
      <c r="AG122" s="156"/>
      <c r="AH122" s="156"/>
      <c r="AI122" s="133"/>
    </row>
    <row r="123" spans="1:35" x14ac:dyDescent="0.25">
      <c r="A123" s="43"/>
      <c r="B123" s="74"/>
      <c r="C123" s="75"/>
      <c r="D123" s="75"/>
      <c r="E123" s="76"/>
      <c r="F123" s="76"/>
      <c r="G123" s="77"/>
      <c r="H123" s="77"/>
      <c r="I123" s="77"/>
      <c r="J123" s="77"/>
      <c r="K123" s="77"/>
      <c r="L123" s="69"/>
      <c r="M123" s="77"/>
      <c r="N123" s="69"/>
      <c r="O123" s="77"/>
      <c r="P123" s="77"/>
      <c r="Q123" s="79"/>
      <c r="R123" s="83"/>
      <c r="S123" s="83"/>
      <c r="T123" s="83"/>
      <c r="U123" s="83"/>
      <c r="V123" s="83"/>
      <c r="X123" s="409" t="s">
        <v>46</v>
      </c>
      <c r="Y123" s="315" t="s">
        <v>61</v>
      </c>
      <c r="Z123" s="316" t="s">
        <v>29</v>
      </c>
      <c r="AA123" s="316" t="s">
        <v>7</v>
      </c>
      <c r="AB123" s="391" t="s">
        <v>424</v>
      </c>
      <c r="AC123" s="342"/>
      <c r="AD123" s="375">
        <f t="shared" si="25"/>
        <v>6392.5</v>
      </c>
      <c r="AE123" s="375">
        <f t="shared" si="25"/>
        <v>7101.4</v>
      </c>
      <c r="AF123" s="375">
        <f t="shared" si="25"/>
        <v>8972.1</v>
      </c>
      <c r="AG123" s="156"/>
      <c r="AH123" s="156"/>
      <c r="AI123" s="133"/>
    </row>
    <row r="124" spans="1:35" x14ac:dyDescent="0.25">
      <c r="A124" s="43"/>
      <c r="B124" s="74"/>
      <c r="C124" s="75"/>
      <c r="D124" s="75"/>
      <c r="E124" s="76"/>
      <c r="F124" s="76"/>
      <c r="G124" s="77"/>
      <c r="H124" s="77"/>
      <c r="I124" s="77"/>
      <c r="J124" s="77"/>
      <c r="K124" s="77"/>
      <c r="L124" s="69"/>
      <c r="M124" s="77"/>
      <c r="N124" s="69"/>
      <c r="O124" s="77"/>
      <c r="P124" s="77"/>
      <c r="Q124" s="79"/>
      <c r="R124" s="83"/>
      <c r="S124" s="83"/>
      <c r="T124" s="83"/>
      <c r="U124" s="83"/>
      <c r="V124" s="83"/>
      <c r="X124" s="413" t="s">
        <v>437</v>
      </c>
      <c r="Y124" s="315" t="s">
        <v>61</v>
      </c>
      <c r="Z124" s="316" t="s">
        <v>29</v>
      </c>
      <c r="AA124" s="316" t="s">
        <v>7</v>
      </c>
      <c r="AB124" s="391" t="s">
        <v>425</v>
      </c>
      <c r="AC124" s="342"/>
      <c r="AD124" s="375">
        <f t="shared" si="25"/>
        <v>6392.5</v>
      </c>
      <c r="AE124" s="375">
        <f t="shared" si="25"/>
        <v>7101.4</v>
      </c>
      <c r="AF124" s="375">
        <f t="shared" si="25"/>
        <v>8972.1</v>
      </c>
      <c r="AG124" s="156"/>
      <c r="AH124" s="156"/>
      <c r="AI124" s="133"/>
    </row>
    <row r="125" spans="1:35" s="96" customFormat="1" ht="31.5" x14ac:dyDescent="0.25">
      <c r="A125" s="94"/>
      <c r="B125" s="65"/>
      <c r="C125" s="67"/>
      <c r="D125" s="67"/>
      <c r="E125" s="68"/>
      <c r="F125" s="95"/>
      <c r="G125" s="69"/>
      <c r="H125" s="69"/>
      <c r="I125" s="69"/>
      <c r="J125" s="69"/>
      <c r="K125" s="69"/>
      <c r="L125" s="69"/>
      <c r="M125" s="69"/>
      <c r="N125" s="69"/>
      <c r="O125" s="70"/>
      <c r="P125" s="69"/>
      <c r="Q125" s="71"/>
      <c r="R125" s="91"/>
      <c r="S125" s="91"/>
      <c r="T125" s="91"/>
      <c r="U125" s="91"/>
      <c r="V125" s="91"/>
      <c r="W125" s="95"/>
      <c r="X125" s="409" t="s">
        <v>436</v>
      </c>
      <c r="Y125" s="315" t="s">
        <v>61</v>
      </c>
      <c r="Z125" s="316" t="s">
        <v>29</v>
      </c>
      <c r="AA125" s="316" t="s">
        <v>7</v>
      </c>
      <c r="AB125" s="391" t="s">
        <v>432</v>
      </c>
      <c r="AC125" s="439"/>
      <c r="AD125" s="375">
        <f>AD126</f>
        <v>6392.5</v>
      </c>
      <c r="AE125" s="375">
        <f t="shared" si="25"/>
        <v>7101.4</v>
      </c>
      <c r="AF125" s="375">
        <f t="shared" si="25"/>
        <v>8972.1</v>
      </c>
      <c r="AG125" s="156"/>
      <c r="AH125" s="156"/>
      <c r="AI125" s="133"/>
    </row>
    <row r="126" spans="1:35" s="36" customFormat="1" ht="47.25" x14ac:dyDescent="0.25">
      <c r="A126" s="97"/>
      <c r="B126" s="74"/>
      <c r="C126" s="75"/>
      <c r="D126" s="75"/>
      <c r="E126" s="76"/>
      <c r="F126" s="98"/>
      <c r="G126" s="77"/>
      <c r="H126" s="77"/>
      <c r="I126" s="77"/>
      <c r="J126" s="77"/>
      <c r="K126" s="77"/>
      <c r="L126" s="69"/>
      <c r="M126" s="77"/>
      <c r="N126" s="69"/>
      <c r="O126" s="88"/>
      <c r="P126" s="77"/>
      <c r="Q126" s="79"/>
      <c r="R126" s="83"/>
      <c r="S126" s="83"/>
      <c r="T126" s="83"/>
      <c r="U126" s="83"/>
      <c r="V126" s="83"/>
      <c r="W126" s="98"/>
      <c r="X126" s="337" t="s">
        <v>40</v>
      </c>
      <c r="Y126" s="315" t="s">
        <v>61</v>
      </c>
      <c r="Z126" s="316" t="s">
        <v>29</v>
      </c>
      <c r="AA126" s="316" t="s">
        <v>7</v>
      </c>
      <c r="AB126" s="391" t="s">
        <v>432</v>
      </c>
      <c r="AC126" s="317">
        <v>100</v>
      </c>
      <c r="AD126" s="375">
        <f>AD127</f>
        <v>6392.5</v>
      </c>
      <c r="AE126" s="375">
        <f>AE127</f>
        <v>7101.4</v>
      </c>
      <c r="AF126" s="375">
        <f>AF127</f>
        <v>8972.1</v>
      </c>
      <c r="AG126" s="156"/>
      <c r="AH126" s="156"/>
      <c r="AI126" s="133"/>
    </row>
    <row r="127" spans="1:35" x14ac:dyDescent="0.25">
      <c r="A127" s="86"/>
      <c r="B127" s="74"/>
      <c r="C127" s="75"/>
      <c r="D127" s="75"/>
      <c r="E127" s="76"/>
      <c r="F127" s="75"/>
      <c r="G127" s="77"/>
      <c r="H127" s="98"/>
      <c r="I127" s="98"/>
      <c r="J127" s="98"/>
      <c r="K127" s="98"/>
      <c r="L127" s="69"/>
      <c r="M127" s="98"/>
      <c r="N127" s="69"/>
      <c r="O127" s="88"/>
      <c r="P127" s="77"/>
      <c r="Q127" s="79"/>
      <c r="R127" s="80"/>
      <c r="S127" s="83"/>
      <c r="T127" s="83"/>
      <c r="U127" s="83"/>
      <c r="V127" s="83"/>
      <c r="W127" s="98"/>
      <c r="X127" s="337" t="s">
        <v>93</v>
      </c>
      <c r="Y127" s="315" t="s">
        <v>61</v>
      </c>
      <c r="Z127" s="316" t="s">
        <v>29</v>
      </c>
      <c r="AA127" s="316" t="s">
        <v>7</v>
      </c>
      <c r="AB127" s="391" t="s">
        <v>432</v>
      </c>
      <c r="AC127" s="317">
        <v>120</v>
      </c>
      <c r="AD127" s="375">
        <v>6392.5</v>
      </c>
      <c r="AE127" s="375">
        <v>7101.4</v>
      </c>
      <c r="AF127" s="375">
        <v>8972.1</v>
      </c>
      <c r="AG127" s="156"/>
      <c r="AH127" s="156"/>
      <c r="AI127" s="133"/>
    </row>
    <row r="128" spans="1:35" x14ac:dyDescent="0.25">
      <c r="A128" s="86"/>
      <c r="B128" s="74"/>
      <c r="C128" s="75"/>
      <c r="D128" s="75"/>
      <c r="E128" s="76"/>
      <c r="F128" s="75"/>
      <c r="G128" s="77"/>
      <c r="H128" s="98"/>
      <c r="I128" s="98"/>
      <c r="J128" s="98"/>
      <c r="K128" s="98"/>
      <c r="L128" s="69"/>
      <c r="M128" s="98"/>
      <c r="N128" s="69"/>
      <c r="O128" s="88"/>
      <c r="P128" s="77"/>
      <c r="Q128" s="79"/>
      <c r="R128" s="80"/>
      <c r="S128" s="83"/>
      <c r="T128" s="83"/>
      <c r="U128" s="83"/>
      <c r="V128" s="83"/>
      <c r="W128" s="98"/>
      <c r="X128" s="337" t="s">
        <v>45</v>
      </c>
      <c r="Y128" s="315" t="s">
        <v>61</v>
      </c>
      <c r="Z128" s="316" t="s">
        <v>29</v>
      </c>
      <c r="AA128" s="316" t="s">
        <v>47</v>
      </c>
      <c r="AB128" s="390"/>
      <c r="AC128" s="317"/>
      <c r="AD128" s="375">
        <f t="shared" ref="AD128:AF133" si="26">AD129</f>
        <v>84</v>
      </c>
      <c r="AE128" s="375">
        <f t="shared" si="26"/>
        <v>84</v>
      </c>
      <c r="AF128" s="375">
        <f t="shared" si="26"/>
        <v>84</v>
      </c>
      <c r="AG128" s="156"/>
      <c r="AH128" s="156"/>
      <c r="AI128" s="133"/>
    </row>
    <row r="129" spans="1:35" x14ac:dyDescent="0.25">
      <c r="A129" s="86"/>
      <c r="B129" s="74"/>
      <c r="C129" s="75"/>
      <c r="D129" s="75"/>
      <c r="E129" s="76"/>
      <c r="F129" s="75"/>
      <c r="G129" s="77"/>
      <c r="H129" s="98"/>
      <c r="I129" s="98"/>
      <c r="J129" s="98"/>
      <c r="K129" s="98"/>
      <c r="L129" s="69"/>
      <c r="M129" s="98"/>
      <c r="N129" s="69"/>
      <c r="O129" s="88"/>
      <c r="P129" s="77"/>
      <c r="Q129" s="79"/>
      <c r="R129" s="80"/>
      <c r="S129" s="83"/>
      <c r="T129" s="83"/>
      <c r="U129" s="83"/>
      <c r="V129" s="83"/>
      <c r="W129" s="98"/>
      <c r="X129" s="408" t="s">
        <v>179</v>
      </c>
      <c r="Y129" s="315" t="s">
        <v>61</v>
      </c>
      <c r="Z129" s="316" t="s">
        <v>29</v>
      </c>
      <c r="AA129" s="316" t="s">
        <v>47</v>
      </c>
      <c r="AB129" s="391" t="s">
        <v>109</v>
      </c>
      <c r="AC129" s="317"/>
      <c r="AD129" s="375">
        <f t="shared" si="26"/>
        <v>84</v>
      </c>
      <c r="AE129" s="375">
        <f t="shared" si="26"/>
        <v>84</v>
      </c>
      <c r="AF129" s="375">
        <f t="shared" si="26"/>
        <v>84</v>
      </c>
      <c r="AG129" s="156"/>
      <c r="AH129" s="156"/>
      <c r="AI129" s="133"/>
    </row>
    <row r="130" spans="1:35" x14ac:dyDescent="0.25">
      <c r="A130" s="86"/>
      <c r="B130" s="74"/>
      <c r="C130" s="75"/>
      <c r="D130" s="75"/>
      <c r="E130" s="76"/>
      <c r="F130" s="75"/>
      <c r="G130" s="77"/>
      <c r="H130" s="98"/>
      <c r="I130" s="98"/>
      <c r="J130" s="98"/>
      <c r="K130" s="98"/>
      <c r="L130" s="69"/>
      <c r="M130" s="98"/>
      <c r="N130" s="69"/>
      <c r="O130" s="88"/>
      <c r="P130" s="77"/>
      <c r="Q130" s="79"/>
      <c r="R130" s="80"/>
      <c r="S130" s="83"/>
      <c r="T130" s="83"/>
      <c r="U130" s="83"/>
      <c r="V130" s="83"/>
      <c r="W130" s="98"/>
      <c r="X130" s="408" t="s">
        <v>182</v>
      </c>
      <c r="Y130" s="315" t="s">
        <v>61</v>
      </c>
      <c r="Z130" s="316" t="s">
        <v>29</v>
      </c>
      <c r="AA130" s="316" t="s">
        <v>47</v>
      </c>
      <c r="AB130" s="391" t="s">
        <v>183</v>
      </c>
      <c r="AC130" s="317"/>
      <c r="AD130" s="375">
        <f t="shared" ref="AD130:AF131" si="27">AD131</f>
        <v>84</v>
      </c>
      <c r="AE130" s="375">
        <f t="shared" si="27"/>
        <v>84</v>
      </c>
      <c r="AF130" s="375">
        <f t="shared" si="27"/>
        <v>84</v>
      </c>
      <c r="AG130" s="156"/>
      <c r="AH130" s="156"/>
      <c r="AI130" s="133"/>
    </row>
    <row r="131" spans="1:35" ht="31.5" x14ac:dyDescent="0.25">
      <c r="A131" s="86"/>
      <c r="B131" s="74"/>
      <c r="C131" s="75"/>
      <c r="D131" s="75"/>
      <c r="E131" s="76"/>
      <c r="F131" s="75"/>
      <c r="G131" s="77"/>
      <c r="H131" s="98"/>
      <c r="I131" s="98"/>
      <c r="J131" s="98"/>
      <c r="K131" s="98"/>
      <c r="L131" s="69"/>
      <c r="M131" s="98"/>
      <c r="N131" s="69"/>
      <c r="O131" s="88"/>
      <c r="P131" s="77"/>
      <c r="Q131" s="79"/>
      <c r="R131" s="80"/>
      <c r="S131" s="83"/>
      <c r="T131" s="83"/>
      <c r="U131" s="83"/>
      <c r="V131" s="83"/>
      <c r="W131" s="98"/>
      <c r="X131" s="408" t="s">
        <v>184</v>
      </c>
      <c r="Y131" s="315" t="s">
        <v>61</v>
      </c>
      <c r="Z131" s="316" t="s">
        <v>29</v>
      </c>
      <c r="AA131" s="316" t="s">
        <v>47</v>
      </c>
      <c r="AB131" s="391" t="s">
        <v>185</v>
      </c>
      <c r="AC131" s="317"/>
      <c r="AD131" s="375">
        <f t="shared" si="27"/>
        <v>84</v>
      </c>
      <c r="AE131" s="375">
        <f t="shared" si="27"/>
        <v>84</v>
      </c>
      <c r="AF131" s="375">
        <f t="shared" si="27"/>
        <v>84</v>
      </c>
      <c r="AG131" s="156"/>
      <c r="AH131" s="156"/>
      <c r="AI131" s="133"/>
    </row>
    <row r="132" spans="1:35" x14ac:dyDescent="0.25">
      <c r="A132" s="85"/>
      <c r="B132" s="74"/>
      <c r="C132" s="75"/>
      <c r="D132" s="75"/>
      <c r="E132" s="76"/>
      <c r="F132" s="68"/>
      <c r="G132" s="77"/>
      <c r="H132" s="77"/>
      <c r="I132" s="77"/>
      <c r="J132" s="77"/>
      <c r="K132" s="77"/>
      <c r="L132" s="69"/>
      <c r="M132" s="77"/>
      <c r="N132" s="69"/>
      <c r="O132" s="78"/>
      <c r="P132" s="77"/>
      <c r="Q132" s="79"/>
      <c r="R132" s="83"/>
      <c r="S132" s="83"/>
      <c r="T132" s="83"/>
      <c r="U132" s="83"/>
      <c r="V132" s="83"/>
      <c r="W132" s="83"/>
      <c r="X132" s="415" t="s">
        <v>214</v>
      </c>
      <c r="Y132" s="315" t="s">
        <v>61</v>
      </c>
      <c r="Z132" s="316" t="s">
        <v>29</v>
      </c>
      <c r="AA132" s="316" t="s">
        <v>47</v>
      </c>
      <c r="AB132" s="393" t="s">
        <v>215</v>
      </c>
      <c r="AC132" s="334"/>
      <c r="AD132" s="375">
        <f t="shared" si="26"/>
        <v>84</v>
      </c>
      <c r="AE132" s="375">
        <f t="shared" si="26"/>
        <v>84</v>
      </c>
      <c r="AF132" s="375">
        <f t="shared" si="26"/>
        <v>84</v>
      </c>
      <c r="AG132" s="156"/>
      <c r="AH132" s="156"/>
      <c r="AI132" s="133"/>
    </row>
    <row r="133" spans="1:35" x14ac:dyDescent="0.25">
      <c r="A133" s="85"/>
      <c r="B133" s="74"/>
      <c r="C133" s="75"/>
      <c r="D133" s="75"/>
      <c r="E133" s="76"/>
      <c r="F133" s="68"/>
      <c r="G133" s="77"/>
      <c r="H133" s="77"/>
      <c r="I133" s="77"/>
      <c r="J133" s="77"/>
      <c r="K133" s="77"/>
      <c r="L133" s="69"/>
      <c r="M133" s="77"/>
      <c r="N133" s="69"/>
      <c r="O133" s="78"/>
      <c r="P133" s="77"/>
      <c r="Q133" s="79"/>
      <c r="R133" s="83"/>
      <c r="S133" s="83"/>
      <c r="T133" s="83"/>
      <c r="U133" s="83"/>
      <c r="V133" s="83"/>
      <c r="W133" s="83"/>
      <c r="X133" s="337" t="s">
        <v>117</v>
      </c>
      <c r="Y133" s="315" t="s">
        <v>61</v>
      </c>
      <c r="Z133" s="316" t="s">
        <v>29</v>
      </c>
      <c r="AA133" s="316" t="s">
        <v>47</v>
      </c>
      <c r="AB133" s="393" t="s">
        <v>215</v>
      </c>
      <c r="AC133" s="440">
        <v>200</v>
      </c>
      <c r="AD133" s="375">
        <f t="shared" si="26"/>
        <v>84</v>
      </c>
      <c r="AE133" s="375">
        <f t="shared" si="26"/>
        <v>84</v>
      </c>
      <c r="AF133" s="375">
        <f t="shared" si="26"/>
        <v>84</v>
      </c>
      <c r="AG133" s="156"/>
      <c r="AH133" s="156"/>
      <c r="AI133" s="133"/>
    </row>
    <row r="134" spans="1:35" ht="31.5" x14ac:dyDescent="0.25">
      <c r="A134" s="85"/>
      <c r="B134" s="74"/>
      <c r="C134" s="75"/>
      <c r="D134" s="75"/>
      <c r="E134" s="76"/>
      <c r="F134" s="68"/>
      <c r="G134" s="77"/>
      <c r="H134" s="77"/>
      <c r="I134" s="77"/>
      <c r="J134" s="77"/>
      <c r="K134" s="77"/>
      <c r="L134" s="69"/>
      <c r="M134" s="77"/>
      <c r="N134" s="69"/>
      <c r="O134" s="78"/>
      <c r="P134" s="77"/>
      <c r="Q134" s="79"/>
      <c r="R134" s="83"/>
      <c r="S134" s="83"/>
      <c r="T134" s="83"/>
      <c r="U134" s="83"/>
      <c r="V134" s="83"/>
      <c r="W134" s="83"/>
      <c r="X134" s="337" t="s">
        <v>50</v>
      </c>
      <c r="Y134" s="315" t="s">
        <v>61</v>
      </c>
      <c r="Z134" s="316" t="s">
        <v>29</v>
      </c>
      <c r="AA134" s="316" t="s">
        <v>47</v>
      </c>
      <c r="AB134" s="393" t="s">
        <v>215</v>
      </c>
      <c r="AC134" s="440">
        <v>240</v>
      </c>
      <c r="AD134" s="375">
        <v>84</v>
      </c>
      <c r="AE134" s="375">
        <v>84</v>
      </c>
      <c r="AF134" s="375">
        <v>84</v>
      </c>
      <c r="AG134" s="156"/>
      <c r="AH134" s="156"/>
      <c r="AI134" s="133"/>
    </row>
    <row r="135" spans="1:35" s="73" customFormat="1" x14ac:dyDescent="0.25">
      <c r="A135" s="64"/>
      <c r="B135" s="65"/>
      <c r="C135" s="67"/>
      <c r="D135" s="67"/>
      <c r="E135" s="68"/>
      <c r="F135" s="68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71"/>
      <c r="R135" s="91"/>
      <c r="S135" s="91"/>
      <c r="T135" s="91"/>
      <c r="U135" s="91"/>
      <c r="V135" s="91"/>
      <c r="W135" s="91"/>
      <c r="X135" s="407" t="s">
        <v>44</v>
      </c>
      <c r="Y135" s="310" t="s">
        <v>61</v>
      </c>
      <c r="Z135" s="328" t="s">
        <v>7</v>
      </c>
      <c r="AA135" s="328"/>
      <c r="AB135" s="388"/>
      <c r="AC135" s="334"/>
      <c r="AD135" s="313">
        <f>AD136+AD151+AD181</f>
        <v>65363.5</v>
      </c>
      <c r="AE135" s="313">
        <f>AE136+AE151+AE181</f>
        <v>56596.2</v>
      </c>
      <c r="AF135" s="313">
        <f>AF136+AF151+AF181</f>
        <v>67442.8</v>
      </c>
      <c r="AG135" s="164"/>
      <c r="AH135" s="164"/>
      <c r="AI135" s="133"/>
    </row>
    <row r="136" spans="1:35" s="99" customFormat="1" x14ac:dyDescent="0.25">
      <c r="A136" s="89"/>
      <c r="B136" s="74"/>
      <c r="C136" s="75"/>
      <c r="D136" s="75"/>
      <c r="E136" s="76"/>
      <c r="F136" s="76"/>
      <c r="G136" s="77"/>
      <c r="H136" s="77"/>
      <c r="I136" s="77"/>
      <c r="J136" s="77"/>
      <c r="K136" s="77"/>
      <c r="L136" s="69"/>
      <c r="M136" s="77"/>
      <c r="N136" s="69"/>
      <c r="O136" s="77"/>
      <c r="P136" s="77"/>
      <c r="Q136" s="79"/>
      <c r="R136" s="83"/>
      <c r="S136" s="83"/>
      <c r="T136" s="83"/>
      <c r="U136" s="83"/>
      <c r="V136" s="83"/>
      <c r="W136" s="83"/>
      <c r="X136" s="337" t="s">
        <v>351</v>
      </c>
      <c r="Y136" s="315" t="s">
        <v>61</v>
      </c>
      <c r="Z136" s="316" t="s">
        <v>7</v>
      </c>
      <c r="AA136" s="316" t="s">
        <v>22</v>
      </c>
      <c r="AB136" s="390"/>
      <c r="AC136" s="342"/>
      <c r="AD136" s="375">
        <f t="shared" ref="AD136:AF137" si="28">AD137</f>
        <v>2100</v>
      </c>
      <c r="AE136" s="375">
        <f t="shared" si="28"/>
        <v>1179</v>
      </c>
      <c r="AF136" s="375">
        <f t="shared" si="28"/>
        <v>1180</v>
      </c>
      <c r="AG136" s="156"/>
      <c r="AH136" s="156"/>
      <c r="AI136" s="133"/>
    </row>
    <row r="137" spans="1:35" s="99" customFormat="1" ht="31.5" x14ac:dyDescent="0.25">
      <c r="A137" s="89"/>
      <c r="B137" s="74"/>
      <c r="C137" s="75"/>
      <c r="D137" s="75"/>
      <c r="E137" s="76"/>
      <c r="F137" s="76"/>
      <c r="G137" s="77"/>
      <c r="H137" s="77"/>
      <c r="I137" s="77"/>
      <c r="J137" s="77"/>
      <c r="K137" s="77"/>
      <c r="L137" s="69"/>
      <c r="M137" s="77"/>
      <c r="N137" s="69"/>
      <c r="O137" s="77"/>
      <c r="P137" s="77"/>
      <c r="Q137" s="79"/>
      <c r="R137" s="83"/>
      <c r="S137" s="83"/>
      <c r="T137" s="83"/>
      <c r="U137" s="83"/>
      <c r="V137" s="83"/>
      <c r="W137" s="83"/>
      <c r="X137" s="408" t="s">
        <v>154</v>
      </c>
      <c r="Y137" s="315" t="s">
        <v>61</v>
      </c>
      <c r="Z137" s="316" t="s">
        <v>7</v>
      </c>
      <c r="AA137" s="316" t="s">
        <v>22</v>
      </c>
      <c r="AB137" s="390" t="s">
        <v>99</v>
      </c>
      <c r="AC137" s="342"/>
      <c r="AD137" s="375">
        <f t="shared" si="28"/>
        <v>2100</v>
      </c>
      <c r="AE137" s="375">
        <f t="shared" si="28"/>
        <v>1179</v>
      </c>
      <c r="AF137" s="375">
        <f t="shared" si="28"/>
        <v>1180</v>
      </c>
      <c r="AG137" s="156"/>
      <c r="AH137" s="156"/>
      <c r="AI137" s="133"/>
    </row>
    <row r="138" spans="1:35" s="99" customFormat="1" ht="31.5" x14ac:dyDescent="0.25">
      <c r="A138" s="89"/>
      <c r="B138" s="74"/>
      <c r="C138" s="75"/>
      <c r="D138" s="75"/>
      <c r="E138" s="76"/>
      <c r="F138" s="76"/>
      <c r="G138" s="77"/>
      <c r="H138" s="77"/>
      <c r="I138" s="77"/>
      <c r="J138" s="77"/>
      <c r="K138" s="77"/>
      <c r="L138" s="69"/>
      <c r="M138" s="77"/>
      <c r="N138" s="69"/>
      <c r="O138" s="77"/>
      <c r="P138" s="77"/>
      <c r="Q138" s="79"/>
      <c r="R138" s="83"/>
      <c r="S138" s="83"/>
      <c r="T138" s="83"/>
      <c r="U138" s="83"/>
      <c r="V138" s="83"/>
      <c r="W138" s="83"/>
      <c r="X138" s="408" t="s">
        <v>550</v>
      </c>
      <c r="Y138" s="315" t="s">
        <v>61</v>
      </c>
      <c r="Z138" s="316" t="s">
        <v>7</v>
      </c>
      <c r="AA138" s="316" t="s">
        <v>22</v>
      </c>
      <c r="AB138" s="391" t="s">
        <v>100</v>
      </c>
      <c r="AC138" s="342"/>
      <c r="AD138" s="375">
        <f>AD139+AD147</f>
        <v>2100</v>
      </c>
      <c r="AE138" s="375">
        <f>AE139+AE147</f>
        <v>1179</v>
      </c>
      <c r="AF138" s="375">
        <f>AF139+AF147</f>
        <v>1180</v>
      </c>
      <c r="AG138" s="156"/>
      <c r="AH138" s="156"/>
      <c r="AI138" s="133"/>
    </row>
    <row r="139" spans="1:35" s="99" customFormat="1" ht="78.75" x14ac:dyDescent="0.25">
      <c r="A139" s="89"/>
      <c r="B139" s="74"/>
      <c r="C139" s="75"/>
      <c r="D139" s="75"/>
      <c r="E139" s="76"/>
      <c r="F139" s="76"/>
      <c r="G139" s="77"/>
      <c r="H139" s="77"/>
      <c r="I139" s="77"/>
      <c r="J139" s="77"/>
      <c r="K139" s="77"/>
      <c r="L139" s="69"/>
      <c r="M139" s="77"/>
      <c r="N139" s="69"/>
      <c r="O139" s="77"/>
      <c r="P139" s="77"/>
      <c r="Q139" s="79"/>
      <c r="R139" s="83"/>
      <c r="S139" s="83"/>
      <c r="T139" s="83"/>
      <c r="U139" s="83"/>
      <c r="V139" s="83"/>
      <c r="W139" s="83"/>
      <c r="X139" s="417" t="s">
        <v>552</v>
      </c>
      <c r="Y139" s="315" t="s">
        <v>61</v>
      </c>
      <c r="Z139" s="316" t="s">
        <v>7</v>
      </c>
      <c r="AA139" s="316" t="s">
        <v>22</v>
      </c>
      <c r="AB139" s="391" t="s">
        <v>121</v>
      </c>
      <c r="AC139" s="342"/>
      <c r="AD139" s="375">
        <f>AD140+AD143</f>
        <v>1650</v>
      </c>
      <c r="AE139" s="375">
        <f>AE140+AE143</f>
        <v>729</v>
      </c>
      <c r="AF139" s="375">
        <f>AF140+AF143</f>
        <v>730</v>
      </c>
      <c r="AG139" s="156"/>
      <c r="AH139" s="156"/>
      <c r="AI139" s="133"/>
    </row>
    <row r="140" spans="1:35" s="99" customFormat="1" ht="31.5" x14ac:dyDescent="0.25">
      <c r="A140" s="89"/>
      <c r="B140" s="74"/>
      <c r="C140" s="75"/>
      <c r="D140" s="75"/>
      <c r="E140" s="76"/>
      <c r="F140" s="76"/>
      <c r="G140" s="77"/>
      <c r="H140" s="77"/>
      <c r="I140" s="77"/>
      <c r="J140" s="77"/>
      <c r="K140" s="77"/>
      <c r="L140" s="69"/>
      <c r="M140" s="77"/>
      <c r="N140" s="69"/>
      <c r="O140" s="77"/>
      <c r="P140" s="77"/>
      <c r="Q140" s="79"/>
      <c r="R140" s="83"/>
      <c r="S140" s="83"/>
      <c r="T140" s="83"/>
      <c r="U140" s="83"/>
      <c r="V140" s="83"/>
      <c r="W140" s="83"/>
      <c r="X140" s="417" t="s">
        <v>167</v>
      </c>
      <c r="Y140" s="315" t="s">
        <v>61</v>
      </c>
      <c r="Z140" s="316" t="s">
        <v>7</v>
      </c>
      <c r="AA140" s="316" t="s">
        <v>22</v>
      </c>
      <c r="AB140" s="391" t="s">
        <v>168</v>
      </c>
      <c r="AC140" s="342"/>
      <c r="AD140" s="375">
        <f t="shared" ref="AD140:AF141" si="29">AD141</f>
        <v>728</v>
      </c>
      <c r="AE140" s="375">
        <f t="shared" si="29"/>
        <v>729</v>
      </c>
      <c r="AF140" s="375">
        <f t="shared" si="29"/>
        <v>730</v>
      </c>
      <c r="AG140" s="156"/>
      <c r="AH140" s="156"/>
      <c r="AI140" s="133"/>
    </row>
    <row r="141" spans="1:35" s="99" customFormat="1" x14ac:dyDescent="0.25">
      <c r="A141" s="89"/>
      <c r="B141" s="74"/>
      <c r="C141" s="75"/>
      <c r="D141" s="75"/>
      <c r="E141" s="76"/>
      <c r="F141" s="76"/>
      <c r="G141" s="77"/>
      <c r="H141" s="77"/>
      <c r="I141" s="77"/>
      <c r="J141" s="77"/>
      <c r="K141" s="77"/>
      <c r="L141" s="69"/>
      <c r="M141" s="77"/>
      <c r="N141" s="69"/>
      <c r="O141" s="77"/>
      <c r="P141" s="77"/>
      <c r="Q141" s="79"/>
      <c r="R141" s="83"/>
      <c r="S141" s="83"/>
      <c r="T141" s="83"/>
      <c r="U141" s="83"/>
      <c r="V141" s="83"/>
      <c r="W141" s="83"/>
      <c r="X141" s="337" t="s">
        <v>117</v>
      </c>
      <c r="Y141" s="315" t="s">
        <v>61</v>
      </c>
      <c r="Z141" s="316" t="s">
        <v>7</v>
      </c>
      <c r="AA141" s="316" t="s">
        <v>22</v>
      </c>
      <c r="AB141" s="391" t="s">
        <v>168</v>
      </c>
      <c r="AC141" s="342">
        <v>200</v>
      </c>
      <c r="AD141" s="375">
        <f t="shared" si="29"/>
        <v>728</v>
      </c>
      <c r="AE141" s="375">
        <f t="shared" si="29"/>
        <v>729</v>
      </c>
      <c r="AF141" s="375">
        <f t="shared" si="29"/>
        <v>730</v>
      </c>
      <c r="AG141" s="156"/>
      <c r="AH141" s="156"/>
      <c r="AI141" s="133"/>
    </row>
    <row r="142" spans="1:35" s="99" customFormat="1" ht="31.5" x14ac:dyDescent="0.25">
      <c r="A142" s="89"/>
      <c r="B142" s="74"/>
      <c r="C142" s="75"/>
      <c r="D142" s="75"/>
      <c r="E142" s="76"/>
      <c r="F142" s="76"/>
      <c r="G142" s="77"/>
      <c r="H142" s="77"/>
      <c r="I142" s="77"/>
      <c r="J142" s="77"/>
      <c r="K142" s="77"/>
      <c r="L142" s="69"/>
      <c r="M142" s="77"/>
      <c r="N142" s="69"/>
      <c r="O142" s="77"/>
      <c r="P142" s="77"/>
      <c r="Q142" s="79"/>
      <c r="R142" s="83"/>
      <c r="S142" s="83"/>
      <c r="T142" s="83"/>
      <c r="U142" s="83"/>
      <c r="V142" s="83"/>
      <c r="W142" s="83"/>
      <c r="X142" s="337" t="s">
        <v>50</v>
      </c>
      <c r="Y142" s="315" t="s">
        <v>61</v>
      </c>
      <c r="Z142" s="316" t="s">
        <v>7</v>
      </c>
      <c r="AA142" s="316" t="s">
        <v>22</v>
      </c>
      <c r="AB142" s="391" t="s">
        <v>168</v>
      </c>
      <c r="AC142" s="342">
        <v>240</v>
      </c>
      <c r="AD142" s="375">
        <v>728</v>
      </c>
      <c r="AE142" s="375">
        <v>729</v>
      </c>
      <c r="AF142" s="375">
        <v>730</v>
      </c>
      <c r="AG142" s="156"/>
      <c r="AH142" s="156"/>
      <c r="AI142" s="133"/>
    </row>
    <row r="143" spans="1:35" s="357" customFormat="1" ht="47.25" x14ac:dyDescent="0.25">
      <c r="A143" s="89"/>
      <c r="B143" s="350"/>
      <c r="C143" s="351"/>
      <c r="D143" s="351"/>
      <c r="E143" s="352"/>
      <c r="F143" s="352"/>
      <c r="G143" s="353"/>
      <c r="H143" s="353"/>
      <c r="I143" s="353"/>
      <c r="J143" s="353"/>
      <c r="K143" s="353"/>
      <c r="L143" s="349"/>
      <c r="M143" s="353"/>
      <c r="N143" s="349"/>
      <c r="O143" s="353"/>
      <c r="P143" s="353"/>
      <c r="Q143" s="354"/>
      <c r="R143" s="355"/>
      <c r="S143" s="355"/>
      <c r="T143" s="355"/>
      <c r="U143" s="355"/>
      <c r="V143" s="355"/>
      <c r="W143" s="355"/>
      <c r="X143" s="337" t="s">
        <v>621</v>
      </c>
      <c r="Y143" s="315" t="s">
        <v>61</v>
      </c>
      <c r="Z143" s="316" t="s">
        <v>7</v>
      </c>
      <c r="AA143" s="316" t="s">
        <v>22</v>
      </c>
      <c r="AB143" s="391" t="s">
        <v>663</v>
      </c>
      <c r="AC143" s="342"/>
      <c r="AD143" s="375">
        <f>AD144</f>
        <v>922</v>
      </c>
      <c r="AE143" s="375">
        <f t="shared" ref="AE143:AF143" si="30">AE144</f>
        <v>0</v>
      </c>
      <c r="AF143" s="375">
        <f t="shared" si="30"/>
        <v>0</v>
      </c>
      <c r="AG143" s="359"/>
      <c r="AH143" s="359"/>
      <c r="AI143" s="358"/>
    </row>
    <row r="144" spans="1:35" s="357" customFormat="1" ht="31.5" x14ac:dyDescent="0.25">
      <c r="A144" s="89"/>
      <c r="B144" s="350"/>
      <c r="C144" s="351"/>
      <c r="D144" s="351"/>
      <c r="E144" s="352"/>
      <c r="F144" s="352"/>
      <c r="G144" s="353"/>
      <c r="H144" s="353"/>
      <c r="I144" s="353"/>
      <c r="J144" s="353"/>
      <c r="K144" s="353"/>
      <c r="L144" s="349"/>
      <c r="M144" s="353"/>
      <c r="N144" s="349"/>
      <c r="O144" s="353"/>
      <c r="P144" s="353"/>
      <c r="Q144" s="354"/>
      <c r="R144" s="355"/>
      <c r="S144" s="355"/>
      <c r="T144" s="355"/>
      <c r="U144" s="355"/>
      <c r="V144" s="355"/>
      <c r="W144" s="355"/>
      <c r="X144" s="337" t="s">
        <v>622</v>
      </c>
      <c r="Y144" s="315" t="s">
        <v>61</v>
      </c>
      <c r="Z144" s="316" t="s">
        <v>7</v>
      </c>
      <c r="AA144" s="316" t="s">
        <v>22</v>
      </c>
      <c r="AB144" s="391" t="s">
        <v>623</v>
      </c>
      <c r="AC144" s="342"/>
      <c r="AD144" s="375">
        <f>AD145</f>
        <v>922</v>
      </c>
      <c r="AE144" s="375">
        <f t="shared" ref="AE144:AF144" si="31">AE145</f>
        <v>0</v>
      </c>
      <c r="AF144" s="375">
        <f t="shared" si="31"/>
        <v>0</v>
      </c>
      <c r="AG144" s="359"/>
      <c r="AH144" s="359"/>
      <c r="AI144" s="358"/>
    </row>
    <row r="145" spans="1:35" s="357" customFormat="1" x14ac:dyDescent="0.25">
      <c r="A145" s="89"/>
      <c r="B145" s="350"/>
      <c r="C145" s="351"/>
      <c r="D145" s="351"/>
      <c r="E145" s="352"/>
      <c r="F145" s="352"/>
      <c r="G145" s="353"/>
      <c r="H145" s="353"/>
      <c r="I145" s="353"/>
      <c r="J145" s="353"/>
      <c r="K145" s="353"/>
      <c r="L145" s="349"/>
      <c r="M145" s="353"/>
      <c r="N145" s="349"/>
      <c r="O145" s="353"/>
      <c r="P145" s="353"/>
      <c r="Q145" s="354"/>
      <c r="R145" s="355"/>
      <c r="S145" s="355"/>
      <c r="T145" s="355"/>
      <c r="U145" s="355"/>
      <c r="V145" s="355"/>
      <c r="W145" s="355"/>
      <c r="X145" s="337" t="s">
        <v>117</v>
      </c>
      <c r="Y145" s="315" t="s">
        <v>61</v>
      </c>
      <c r="Z145" s="316" t="s">
        <v>7</v>
      </c>
      <c r="AA145" s="316" t="s">
        <v>22</v>
      </c>
      <c r="AB145" s="391" t="s">
        <v>623</v>
      </c>
      <c r="AC145" s="342">
        <v>200</v>
      </c>
      <c r="AD145" s="375">
        <f>AD146</f>
        <v>922</v>
      </c>
      <c r="AE145" s="375">
        <f t="shared" ref="AE145:AF145" si="32">AE146</f>
        <v>0</v>
      </c>
      <c r="AF145" s="375">
        <f t="shared" si="32"/>
        <v>0</v>
      </c>
      <c r="AG145" s="359"/>
      <c r="AH145" s="359"/>
      <c r="AI145" s="358"/>
    </row>
    <row r="146" spans="1:35" s="357" customFormat="1" ht="31.5" x14ac:dyDescent="0.25">
      <c r="A146" s="89"/>
      <c r="B146" s="350"/>
      <c r="C146" s="351"/>
      <c r="D146" s="351"/>
      <c r="E146" s="352"/>
      <c r="F146" s="352"/>
      <c r="G146" s="353"/>
      <c r="H146" s="353"/>
      <c r="I146" s="353"/>
      <c r="J146" s="353"/>
      <c r="K146" s="353"/>
      <c r="L146" s="349"/>
      <c r="M146" s="353"/>
      <c r="N146" s="349"/>
      <c r="O146" s="353"/>
      <c r="P146" s="353"/>
      <c r="Q146" s="354"/>
      <c r="R146" s="355"/>
      <c r="S146" s="355"/>
      <c r="T146" s="355"/>
      <c r="U146" s="355"/>
      <c r="V146" s="355"/>
      <c r="W146" s="355"/>
      <c r="X146" s="337" t="s">
        <v>50</v>
      </c>
      <c r="Y146" s="315" t="s">
        <v>61</v>
      </c>
      <c r="Z146" s="316" t="s">
        <v>7</v>
      </c>
      <c r="AA146" s="316" t="s">
        <v>22</v>
      </c>
      <c r="AB146" s="391" t="s">
        <v>623</v>
      </c>
      <c r="AC146" s="342">
        <v>240</v>
      </c>
      <c r="AD146" s="375">
        <v>922</v>
      </c>
      <c r="AE146" s="375">
        <v>0</v>
      </c>
      <c r="AF146" s="375">
        <v>0</v>
      </c>
      <c r="AG146" s="359"/>
      <c r="AH146" s="359"/>
      <c r="AI146" s="358"/>
    </row>
    <row r="147" spans="1:35" s="99" customFormat="1" ht="47.25" x14ac:dyDescent="0.25">
      <c r="A147" s="89"/>
      <c r="B147" s="74"/>
      <c r="C147" s="75"/>
      <c r="D147" s="75"/>
      <c r="E147" s="76"/>
      <c r="F147" s="76"/>
      <c r="G147" s="77"/>
      <c r="H147" s="77"/>
      <c r="I147" s="77"/>
      <c r="J147" s="77"/>
      <c r="K147" s="77"/>
      <c r="L147" s="69"/>
      <c r="M147" s="77"/>
      <c r="N147" s="69"/>
      <c r="O147" s="77"/>
      <c r="P147" s="77"/>
      <c r="Q147" s="79"/>
      <c r="R147" s="83"/>
      <c r="S147" s="83"/>
      <c r="T147" s="83"/>
      <c r="U147" s="83"/>
      <c r="V147" s="83"/>
      <c r="W147" s="83"/>
      <c r="X147" s="417" t="s">
        <v>534</v>
      </c>
      <c r="Y147" s="315" t="s">
        <v>61</v>
      </c>
      <c r="Z147" s="316" t="s">
        <v>7</v>
      </c>
      <c r="AA147" s="316" t="s">
        <v>22</v>
      </c>
      <c r="AB147" s="391" t="s">
        <v>533</v>
      </c>
      <c r="AC147" s="331"/>
      <c r="AD147" s="375">
        <f>AD148</f>
        <v>450</v>
      </c>
      <c r="AE147" s="375">
        <f>AE148</f>
        <v>450</v>
      </c>
      <c r="AF147" s="375">
        <f>AF148</f>
        <v>450</v>
      </c>
      <c r="AG147" s="156"/>
      <c r="AH147" s="156"/>
      <c r="AI147" s="133"/>
    </row>
    <row r="148" spans="1:35" s="99" customFormat="1" ht="31.5" x14ac:dyDescent="0.25">
      <c r="A148" s="89"/>
      <c r="B148" s="74"/>
      <c r="C148" s="75"/>
      <c r="D148" s="75"/>
      <c r="E148" s="76"/>
      <c r="F148" s="76"/>
      <c r="G148" s="77"/>
      <c r="H148" s="77"/>
      <c r="I148" s="77"/>
      <c r="J148" s="77"/>
      <c r="K148" s="77"/>
      <c r="L148" s="69"/>
      <c r="M148" s="77"/>
      <c r="N148" s="69"/>
      <c r="O148" s="77"/>
      <c r="P148" s="77"/>
      <c r="Q148" s="79"/>
      <c r="R148" s="83"/>
      <c r="S148" s="83"/>
      <c r="T148" s="83"/>
      <c r="U148" s="83"/>
      <c r="V148" s="83"/>
      <c r="W148" s="83"/>
      <c r="X148" s="415" t="s">
        <v>535</v>
      </c>
      <c r="Y148" s="315" t="s">
        <v>61</v>
      </c>
      <c r="Z148" s="316" t="s">
        <v>7</v>
      </c>
      <c r="AA148" s="316" t="s">
        <v>22</v>
      </c>
      <c r="AB148" s="391" t="s">
        <v>536</v>
      </c>
      <c r="AC148" s="331"/>
      <c r="AD148" s="375">
        <f t="shared" ref="AD148:AF149" si="33">AD149</f>
        <v>450</v>
      </c>
      <c r="AE148" s="375">
        <f t="shared" si="33"/>
        <v>450</v>
      </c>
      <c r="AF148" s="375">
        <f t="shared" si="33"/>
        <v>450</v>
      </c>
      <c r="AG148" s="156"/>
      <c r="AH148" s="156"/>
      <c r="AI148" s="133"/>
    </row>
    <row r="149" spans="1:35" s="99" customFormat="1" x14ac:dyDescent="0.25">
      <c r="A149" s="89"/>
      <c r="B149" s="74"/>
      <c r="C149" s="75"/>
      <c r="D149" s="75"/>
      <c r="E149" s="76"/>
      <c r="F149" s="76"/>
      <c r="G149" s="77"/>
      <c r="H149" s="77"/>
      <c r="I149" s="77"/>
      <c r="J149" s="77"/>
      <c r="K149" s="77"/>
      <c r="L149" s="69"/>
      <c r="M149" s="77"/>
      <c r="N149" s="69"/>
      <c r="O149" s="77"/>
      <c r="P149" s="77"/>
      <c r="Q149" s="79"/>
      <c r="R149" s="83"/>
      <c r="S149" s="83"/>
      <c r="T149" s="83"/>
      <c r="U149" s="83"/>
      <c r="V149" s="83"/>
      <c r="W149" s="83"/>
      <c r="X149" s="337" t="s">
        <v>117</v>
      </c>
      <c r="Y149" s="315" t="s">
        <v>61</v>
      </c>
      <c r="Z149" s="316" t="s">
        <v>7</v>
      </c>
      <c r="AA149" s="316" t="s">
        <v>22</v>
      </c>
      <c r="AB149" s="391" t="s">
        <v>536</v>
      </c>
      <c r="AC149" s="331" t="s">
        <v>36</v>
      </c>
      <c r="AD149" s="375">
        <f t="shared" si="33"/>
        <v>450</v>
      </c>
      <c r="AE149" s="375">
        <f t="shared" si="33"/>
        <v>450</v>
      </c>
      <c r="AF149" s="375">
        <f t="shared" si="33"/>
        <v>450</v>
      </c>
      <c r="AG149" s="156"/>
      <c r="AH149" s="156"/>
      <c r="AI149" s="133"/>
    </row>
    <row r="150" spans="1:35" s="99" customFormat="1" ht="31.5" x14ac:dyDescent="0.25">
      <c r="A150" s="89"/>
      <c r="B150" s="74"/>
      <c r="C150" s="75"/>
      <c r="D150" s="75"/>
      <c r="E150" s="76"/>
      <c r="F150" s="76"/>
      <c r="G150" s="77"/>
      <c r="H150" s="77"/>
      <c r="I150" s="77"/>
      <c r="J150" s="77"/>
      <c r="K150" s="77"/>
      <c r="L150" s="69"/>
      <c r="M150" s="77"/>
      <c r="N150" s="69"/>
      <c r="O150" s="77"/>
      <c r="P150" s="77"/>
      <c r="Q150" s="79"/>
      <c r="R150" s="83"/>
      <c r="S150" s="83"/>
      <c r="T150" s="83"/>
      <c r="U150" s="83"/>
      <c r="V150" s="83"/>
      <c r="W150" s="83"/>
      <c r="X150" s="337" t="s">
        <v>50</v>
      </c>
      <c r="Y150" s="315" t="s">
        <v>61</v>
      </c>
      <c r="Z150" s="316" t="s">
        <v>7</v>
      </c>
      <c r="AA150" s="316" t="s">
        <v>22</v>
      </c>
      <c r="AB150" s="391" t="s">
        <v>536</v>
      </c>
      <c r="AC150" s="331" t="s">
        <v>63</v>
      </c>
      <c r="AD150" s="375">
        <v>450</v>
      </c>
      <c r="AE150" s="375">
        <v>450</v>
      </c>
      <c r="AF150" s="375">
        <v>450</v>
      </c>
      <c r="AG150" s="156"/>
      <c r="AH150" s="156"/>
      <c r="AI150" s="133"/>
    </row>
    <row r="151" spans="1:35" s="99" customFormat="1" ht="31.5" x14ac:dyDescent="0.25">
      <c r="A151" s="89"/>
      <c r="B151" s="74"/>
      <c r="C151" s="75"/>
      <c r="D151" s="75"/>
      <c r="E151" s="76"/>
      <c r="F151" s="76"/>
      <c r="G151" s="77"/>
      <c r="H151" s="77"/>
      <c r="I151" s="77"/>
      <c r="J151" s="77"/>
      <c r="K151" s="77"/>
      <c r="L151" s="69"/>
      <c r="M151" s="77"/>
      <c r="N151" s="69"/>
      <c r="O151" s="77"/>
      <c r="P151" s="77"/>
      <c r="Q151" s="79"/>
      <c r="R151" s="83"/>
      <c r="S151" s="83"/>
      <c r="T151" s="83"/>
      <c r="U151" s="83"/>
      <c r="V151" s="83"/>
      <c r="W151" s="83"/>
      <c r="X151" s="337" t="s">
        <v>352</v>
      </c>
      <c r="Y151" s="315" t="s">
        <v>61</v>
      </c>
      <c r="Z151" s="316" t="s">
        <v>7</v>
      </c>
      <c r="AA151" s="316" t="s">
        <v>35</v>
      </c>
      <c r="AB151" s="390"/>
      <c r="AC151" s="342"/>
      <c r="AD151" s="375">
        <f>AD152</f>
        <v>36358.699999999997</v>
      </c>
      <c r="AE151" s="375">
        <f>AE152</f>
        <v>35672.699999999997</v>
      </c>
      <c r="AF151" s="375">
        <f>AF152</f>
        <v>38033</v>
      </c>
      <c r="AG151" s="156"/>
      <c r="AH151" s="156"/>
      <c r="AI151" s="133"/>
    </row>
    <row r="152" spans="1:35" s="99" customFormat="1" ht="31.5" x14ac:dyDescent="0.25">
      <c r="A152" s="89"/>
      <c r="B152" s="74"/>
      <c r="C152" s="75"/>
      <c r="D152" s="75"/>
      <c r="E152" s="76"/>
      <c r="F152" s="76"/>
      <c r="G152" s="77"/>
      <c r="H152" s="77"/>
      <c r="I152" s="77"/>
      <c r="J152" s="77"/>
      <c r="K152" s="77"/>
      <c r="L152" s="69"/>
      <c r="M152" s="77"/>
      <c r="N152" s="69"/>
      <c r="O152" s="77"/>
      <c r="P152" s="77"/>
      <c r="Q152" s="79"/>
      <c r="R152" s="83"/>
      <c r="S152" s="83"/>
      <c r="T152" s="83"/>
      <c r="U152" s="83"/>
      <c r="V152" s="83"/>
      <c r="W152" s="83"/>
      <c r="X152" s="408" t="s">
        <v>154</v>
      </c>
      <c r="Y152" s="315" t="s">
        <v>61</v>
      </c>
      <c r="Z152" s="316" t="s">
        <v>7</v>
      </c>
      <c r="AA152" s="316" t="s">
        <v>35</v>
      </c>
      <c r="AB152" s="390" t="s">
        <v>99</v>
      </c>
      <c r="AC152" s="342"/>
      <c r="AD152" s="375">
        <f>AD153+AD164+AD174+AD169</f>
        <v>36358.699999999997</v>
      </c>
      <c r="AE152" s="375">
        <f>AE153+AE164+AE174+AE169</f>
        <v>35672.699999999997</v>
      </c>
      <c r="AF152" s="375">
        <f>AF153+AF164+AF174+AF169</f>
        <v>38033</v>
      </c>
      <c r="AG152" s="156"/>
      <c r="AH152" s="156"/>
      <c r="AI152" s="133"/>
    </row>
    <row r="153" spans="1:35" s="99" customFormat="1" ht="31.5" x14ac:dyDescent="0.25">
      <c r="A153" s="43"/>
      <c r="B153" s="74"/>
      <c r="C153" s="75"/>
      <c r="D153" s="75"/>
      <c r="E153" s="76"/>
      <c r="F153" s="100"/>
      <c r="G153" s="77"/>
      <c r="H153" s="101"/>
      <c r="I153" s="45"/>
      <c r="J153" s="45"/>
      <c r="K153" s="45"/>
      <c r="L153" s="77"/>
      <c r="M153" s="45"/>
      <c r="N153" s="77"/>
      <c r="O153" s="78"/>
      <c r="P153" s="77"/>
      <c r="Q153" s="79"/>
      <c r="R153" s="83"/>
      <c r="S153" s="83"/>
      <c r="T153" s="83"/>
      <c r="U153" s="83"/>
      <c r="V153" s="83"/>
      <c r="W153" s="83"/>
      <c r="X153" s="408" t="s">
        <v>658</v>
      </c>
      <c r="Y153" s="315" t="s">
        <v>61</v>
      </c>
      <c r="Z153" s="316" t="s">
        <v>7</v>
      </c>
      <c r="AA153" s="316" t="s">
        <v>35</v>
      </c>
      <c r="AB153" s="391" t="s">
        <v>104</v>
      </c>
      <c r="AC153" s="331"/>
      <c r="AD153" s="375">
        <f>AD154+AD158</f>
        <v>567</v>
      </c>
      <c r="AE153" s="375">
        <f>AE154+AE158</f>
        <v>567</v>
      </c>
      <c r="AF153" s="375">
        <f>AF154+AF158</f>
        <v>567</v>
      </c>
      <c r="AG153" s="156"/>
      <c r="AH153" s="156"/>
      <c r="AI153" s="133"/>
    </row>
    <row r="154" spans="1:35" s="99" customFormat="1" ht="31.5" x14ac:dyDescent="0.25">
      <c r="A154" s="43"/>
      <c r="B154" s="74"/>
      <c r="C154" s="75"/>
      <c r="D154" s="75"/>
      <c r="E154" s="76"/>
      <c r="F154" s="100"/>
      <c r="G154" s="77"/>
      <c r="H154" s="101"/>
      <c r="I154" s="45"/>
      <c r="J154" s="45"/>
      <c r="K154" s="45"/>
      <c r="L154" s="77"/>
      <c r="M154" s="45"/>
      <c r="N154" s="77"/>
      <c r="O154" s="78"/>
      <c r="P154" s="77"/>
      <c r="Q154" s="79"/>
      <c r="R154" s="83"/>
      <c r="S154" s="83"/>
      <c r="T154" s="83"/>
      <c r="U154" s="83"/>
      <c r="V154" s="83"/>
      <c r="W154" s="83"/>
      <c r="X154" s="419" t="s">
        <v>659</v>
      </c>
      <c r="Y154" s="315" t="s">
        <v>61</v>
      </c>
      <c r="Z154" s="316" t="s">
        <v>7</v>
      </c>
      <c r="AA154" s="316" t="s">
        <v>35</v>
      </c>
      <c r="AB154" s="391" t="s">
        <v>164</v>
      </c>
      <c r="AC154" s="331"/>
      <c r="AD154" s="375">
        <f t="shared" ref="AD154:AF156" si="34">AD155</f>
        <v>340</v>
      </c>
      <c r="AE154" s="375">
        <f t="shared" si="34"/>
        <v>340</v>
      </c>
      <c r="AF154" s="375">
        <f t="shared" si="34"/>
        <v>340</v>
      </c>
      <c r="AG154" s="156"/>
      <c r="AH154" s="156"/>
      <c r="AI154" s="133"/>
    </row>
    <row r="155" spans="1:35" s="99" customFormat="1" ht="31.5" x14ac:dyDescent="0.25">
      <c r="A155" s="43"/>
      <c r="B155" s="74"/>
      <c r="C155" s="75"/>
      <c r="D155" s="75"/>
      <c r="E155" s="76"/>
      <c r="F155" s="100"/>
      <c r="G155" s="77"/>
      <c r="H155" s="101"/>
      <c r="I155" s="45"/>
      <c r="J155" s="45"/>
      <c r="K155" s="45"/>
      <c r="L155" s="77"/>
      <c r="M155" s="45"/>
      <c r="N155" s="77"/>
      <c r="O155" s="78"/>
      <c r="P155" s="77"/>
      <c r="Q155" s="79"/>
      <c r="R155" s="83"/>
      <c r="S155" s="83"/>
      <c r="T155" s="83"/>
      <c r="U155" s="83"/>
      <c r="V155" s="83"/>
      <c r="W155" s="83"/>
      <c r="X155" s="417" t="s">
        <v>674</v>
      </c>
      <c r="Y155" s="315" t="s">
        <v>61</v>
      </c>
      <c r="Z155" s="316" t="s">
        <v>7</v>
      </c>
      <c r="AA155" s="316" t="s">
        <v>35</v>
      </c>
      <c r="AB155" s="391" t="s">
        <v>530</v>
      </c>
      <c r="AC155" s="331"/>
      <c r="AD155" s="375">
        <f t="shared" si="34"/>
        <v>340</v>
      </c>
      <c r="AE155" s="375">
        <f t="shared" si="34"/>
        <v>340</v>
      </c>
      <c r="AF155" s="375">
        <f t="shared" si="34"/>
        <v>340</v>
      </c>
      <c r="AG155" s="156"/>
      <c r="AH155" s="156"/>
      <c r="AI155" s="133"/>
    </row>
    <row r="156" spans="1:35" s="99" customFormat="1" x14ac:dyDescent="0.25">
      <c r="A156" s="43"/>
      <c r="B156" s="74"/>
      <c r="C156" s="75"/>
      <c r="D156" s="75"/>
      <c r="E156" s="76"/>
      <c r="F156" s="100"/>
      <c r="G156" s="77"/>
      <c r="H156" s="101"/>
      <c r="I156" s="45"/>
      <c r="J156" s="45"/>
      <c r="K156" s="45"/>
      <c r="L156" s="77"/>
      <c r="M156" s="45"/>
      <c r="N156" s="77"/>
      <c r="O156" s="78"/>
      <c r="P156" s="77"/>
      <c r="Q156" s="79"/>
      <c r="R156" s="83"/>
      <c r="S156" s="83"/>
      <c r="T156" s="83"/>
      <c r="U156" s="83"/>
      <c r="V156" s="83"/>
      <c r="W156" s="83"/>
      <c r="X156" s="410" t="s">
        <v>117</v>
      </c>
      <c r="Y156" s="325" t="s">
        <v>61</v>
      </c>
      <c r="Z156" s="316" t="s">
        <v>7</v>
      </c>
      <c r="AA156" s="316" t="s">
        <v>35</v>
      </c>
      <c r="AB156" s="391" t="s">
        <v>530</v>
      </c>
      <c r="AC156" s="441" t="s">
        <v>36</v>
      </c>
      <c r="AD156" s="375">
        <f t="shared" si="34"/>
        <v>340</v>
      </c>
      <c r="AE156" s="375">
        <f t="shared" si="34"/>
        <v>340</v>
      </c>
      <c r="AF156" s="375">
        <f t="shared" si="34"/>
        <v>340</v>
      </c>
      <c r="AG156" s="156"/>
      <c r="AH156" s="156"/>
      <c r="AI156" s="133"/>
    </row>
    <row r="157" spans="1:35" s="99" customFormat="1" ht="31.5" x14ac:dyDescent="0.25">
      <c r="A157" s="43"/>
      <c r="B157" s="74"/>
      <c r="C157" s="75"/>
      <c r="D157" s="75"/>
      <c r="E157" s="76"/>
      <c r="F157" s="100"/>
      <c r="G157" s="77"/>
      <c r="H157" s="101"/>
      <c r="I157" s="45"/>
      <c r="J157" s="45"/>
      <c r="K157" s="45"/>
      <c r="L157" s="77"/>
      <c r="M157" s="45"/>
      <c r="N157" s="77"/>
      <c r="O157" s="78"/>
      <c r="P157" s="77"/>
      <c r="Q157" s="79"/>
      <c r="R157" s="83"/>
      <c r="S157" s="83"/>
      <c r="T157" s="83"/>
      <c r="U157" s="83"/>
      <c r="V157" s="83"/>
      <c r="W157" s="83"/>
      <c r="X157" s="410" t="s">
        <v>50</v>
      </c>
      <c r="Y157" s="325" t="s">
        <v>61</v>
      </c>
      <c r="Z157" s="316" t="s">
        <v>7</v>
      </c>
      <c r="AA157" s="316" t="s">
        <v>35</v>
      </c>
      <c r="AB157" s="391" t="s">
        <v>530</v>
      </c>
      <c r="AC157" s="441" t="s">
        <v>63</v>
      </c>
      <c r="AD157" s="375">
        <v>340</v>
      </c>
      <c r="AE157" s="375">
        <v>340</v>
      </c>
      <c r="AF157" s="375">
        <v>340</v>
      </c>
      <c r="AG157" s="156"/>
      <c r="AH157" s="156"/>
      <c r="AI157" s="133"/>
    </row>
    <row r="158" spans="1:35" s="251" customFormat="1" ht="47.25" x14ac:dyDescent="0.25">
      <c r="A158" s="238"/>
      <c r="B158" s="239"/>
      <c r="C158" s="240"/>
      <c r="D158" s="240"/>
      <c r="E158" s="241"/>
      <c r="F158" s="242"/>
      <c r="G158" s="243"/>
      <c r="H158" s="244"/>
      <c r="I158" s="245"/>
      <c r="J158" s="245"/>
      <c r="K158" s="245"/>
      <c r="L158" s="243"/>
      <c r="M158" s="245"/>
      <c r="N158" s="243"/>
      <c r="O158" s="246"/>
      <c r="P158" s="243"/>
      <c r="Q158" s="247"/>
      <c r="R158" s="248"/>
      <c r="S158" s="248"/>
      <c r="T158" s="248"/>
      <c r="U158" s="248"/>
      <c r="V158" s="248"/>
      <c r="W158" s="248"/>
      <c r="X158" s="337" t="s">
        <v>661</v>
      </c>
      <c r="Y158" s="325" t="s">
        <v>61</v>
      </c>
      <c r="Z158" s="316" t="s">
        <v>7</v>
      </c>
      <c r="AA158" s="316" t="s">
        <v>35</v>
      </c>
      <c r="AB158" s="391" t="s">
        <v>531</v>
      </c>
      <c r="AC158" s="331"/>
      <c r="AD158" s="375">
        <f t="shared" ref="AD158:AF160" si="35">AD159</f>
        <v>227</v>
      </c>
      <c r="AE158" s="375">
        <f t="shared" si="35"/>
        <v>227</v>
      </c>
      <c r="AF158" s="375">
        <f t="shared" si="35"/>
        <v>227</v>
      </c>
      <c r="AG158" s="249"/>
      <c r="AH158" s="249"/>
      <c r="AI158" s="250"/>
    </row>
    <row r="159" spans="1:35" s="251" customFormat="1" ht="31.5" x14ac:dyDescent="0.25">
      <c r="A159" s="238"/>
      <c r="B159" s="239"/>
      <c r="C159" s="240"/>
      <c r="D159" s="240"/>
      <c r="E159" s="241"/>
      <c r="F159" s="242"/>
      <c r="G159" s="243"/>
      <c r="H159" s="244"/>
      <c r="I159" s="245"/>
      <c r="J159" s="245"/>
      <c r="K159" s="245"/>
      <c r="L159" s="243"/>
      <c r="M159" s="245"/>
      <c r="N159" s="243"/>
      <c r="O159" s="246"/>
      <c r="P159" s="243"/>
      <c r="Q159" s="247"/>
      <c r="R159" s="248"/>
      <c r="S159" s="248"/>
      <c r="T159" s="248"/>
      <c r="U159" s="248"/>
      <c r="V159" s="248"/>
      <c r="W159" s="248"/>
      <c r="X159" s="337" t="s">
        <v>674</v>
      </c>
      <c r="Y159" s="325" t="s">
        <v>61</v>
      </c>
      <c r="Z159" s="316" t="s">
        <v>7</v>
      </c>
      <c r="AA159" s="316" t="s">
        <v>35</v>
      </c>
      <c r="AB159" s="391" t="s">
        <v>532</v>
      </c>
      <c r="AC159" s="331"/>
      <c r="AD159" s="375">
        <f>AD160+AD162</f>
        <v>227</v>
      </c>
      <c r="AE159" s="375">
        <f t="shared" ref="AE159:AF159" si="36">AE160+AE162</f>
        <v>227</v>
      </c>
      <c r="AF159" s="375">
        <f t="shared" si="36"/>
        <v>227</v>
      </c>
      <c r="AG159" s="249"/>
      <c r="AH159" s="249"/>
      <c r="AI159" s="250"/>
    </row>
    <row r="160" spans="1:35" s="251" customFormat="1" x14ac:dyDescent="0.25">
      <c r="A160" s="238"/>
      <c r="B160" s="239"/>
      <c r="C160" s="240"/>
      <c r="D160" s="240"/>
      <c r="E160" s="241"/>
      <c r="F160" s="242"/>
      <c r="G160" s="243"/>
      <c r="H160" s="244"/>
      <c r="I160" s="245"/>
      <c r="J160" s="245"/>
      <c r="K160" s="245"/>
      <c r="L160" s="243"/>
      <c r="M160" s="245"/>
      <c r="N160" s="243"/>
      <c r="O160" s="246"/>
      <c r="P160" s="243"/>
      <c r="Q160" s="247"/>
      <c r="R160" s="248"/>
      <c r="S160" s="248"/>
      <c r="T160" s="248"/>
      <c r="U160" s="248"/>
      <c r="V160" s="248"/>
      <c r="W160" s="248"/>
      <c r="X160" s="337" t="s">
        <v>117</v>
      </c>
      <c r="Y160" s="325" t="s">
        <v>61</v>
      </c>
      <c r="Z160" s="316" t="s">
        <v>7</v>
      </c>
      <c r="AA160" s="316" t="s">
        <v>35</v>
      </c>
      <c r="AB160" s="391" t="s">
        <v>532</v>
      </c>
      <c r="AC160" s="331" t="s">
        <v>36</v>
      </c>
      <c r="AD160" s="375">
        <f t="shared" si="35"/>
        <v>152</v>
      </c>
      <c r="AE160" s="375">
        <f t="shared" si="35"/>
        <v>152</v>
      </c>
      <c r="AF160" s="375">
        <f t="shared" si="35"/>
        <v>152</v>
      </c>
      <c r="AG160" s="249"/>
      <c r="AH160" s="249"/>
      <c r="AI160" s="250"/>
    </row>
    <row r="161" spans="1:35" s="251" customFormat="1" ht="31.5" x14ac:dyDescent="0.25">
      <c r="A161" s="238"/>
      <c r="B161" s="239"/>
      <c r="C161" s="240"/>
      <c r="D161" s="240"/>
      <c r="E161" s="241"/>
      <c r="F161" s="242"/>
      <c r="G161" s="243"/>
      <c r="H161" s="244"/>
      <c r="I161" s="245"/>
      <c r="J161" s="245"/>
      <c r="K161" s="245"/>
      <c r="L161" s="243"/>
      <c r="M161" s="245"/>
      <c r="N161" s="243"/>
      <c r="O161" s="246"/>
      <c r="P161" s="243"/>
      <c r="Q161" s="247"/>
      <c r="R161" s="248"/>
      <c r="S161" s="248"/>
      <c r="T161" s="248"/>
      <c r="U161" s="248"/>
      <c r="V161" s="248"/>
      <c r="W161" s="248"/>
      <c r="X161" s="337" t="s">
        <v>50</v>
      </c>
      <c r="Y161" s="325" t="s">
        <v>61</v>
      </c>
      <c r="Z161" s="316" t="s">
        <v>7</v>
      </c>
      <c r="AA161" s="316" t="s">
        <v>35</v>
      </c>
      <c r="AB161" s="391" t="s">
        <v>532</v>
      </c>
      <c r="AC161" s="331" t="s">
        <v>63</v>
      </c>
      <c r="AD161" s="375">
        <v>152</v>
      </c>
      <c r="AE161" s="375">
        <v>152</v>
      </c>
      <c r="AF161" s="375">
        <v>152</v>
      </c>
      <c r="AG161" s="249"/>
      <c r="AH161" s="249"/>
      <c r="AI161" s="250"/>
    </row>
    <row r="162" spans="1:35" s="251" customFormat="1" ht="31.5" x14ac:dyDescent="0.25">
      <c r="A162" s="238"/>
      <c r="B162" s="239"/>
      <c r="C162" s="240"/>
      <c r="D162" s="240"/>
      <c r="E162" s="241"/>
      <c r="F162" s="242"/>
      <c r="G162" s="243"/>
      <c r="H162" s="244"/>
      <c r="I162" s="245"/>
      <c r="J162" s="245"/>
      <c r="K162" s="245"/>
      <c r="L162" s="243"/>
      <c r="M162" s="245"/>
      <c r="N162" s="243"/>
      <c r="O162" s="246"/>
      <c r="P162" s="243"/>
      <c r="Q162" s="247"/>
      <c r="R162" s="248"/>
      <c r="S162" s="248"/>
      <c r="T162" s="248"/>
      <c r="U162" s="248"/>
      <c r="V162" s="248"/>
      <c r="W162" s="248"/>
      <c r="X162" s="337" t="s">
        <v>58</v>
      </c>
      <c r="Y162" s="325" t="s">
        <v>61</v>
      </c>
      <c r="Z162" s="316" t="s">
        <v>7</v>
      </c>
      <c r="AA162" s="316" t="s">
        <v>35</v>
      </c>
      <c r="AB162" s="391" t="s">
        <v>532</v>
      </c>
      <c r="AC162" s="331" t="s">
        <v>373</v>
      </c>
      <c r="AD162" s="375">
        <f>AD163</f>
        <v>75</v>
      </c>
      <c r="AE162" s="375">
        <f t="shared" ref="AE162:AF162" si="37">AE163</f>
        <v>75</v>
      </c>
      <c r="AF162" s="375">
        <f t="shared" si="37"/>
        <v>75</v>
      </c>
      <c r="AG162" s="249"/>
      <c r="AH162" s="249"/>
      <c r="AI162" s="250"/>
    </row>
    <row r="163" spans="1:35" s="251" customFormat="1" x14ac:dyDescent="0.25">
      <c r="A163" s="238"/>
      <c r="B163" s="239"/>
      <c r="C163" s="240"/>
      <c r="D163" s="240"/>
      <c r="E163" s="241"/>
      <c r="F163" s="242"/>
      <c r="G163" s="243"/>
      <c r="H163" s="244"/>
      <c r="I163" s="245"/>
      <c r="J163" s="245"/>
      <c r="K163" s="245"/>
      <c r="L163" s="243"/>
      <c r="M163" s="245"/>
      <c r="N163" s="243"/>
      <c r="O163" s="246"/>
      <c r="P163" s="243"/>
      <c r="Q163" s="247"/>
      <c r="R163" s="248"/>
      <c r="S163" s="248"/>
      <c r="T163" s="248"/>
      <c r="U163" s="248"/>
      <c r="V163" s="248"/>
      <c r="W163" s="248"/>
      <c r="X163" s="337" t="s">
        <v>59</v>
      </c>
      <c r="Y163" s="325" t="s">
        <v>61</v>
      </c>
      <c r="Z163" s="316" t="s">
        <v>7</v>
      </c>
      <c r="AA163" s="316" t="s">
        <v>35</v>
      </c>
      <c r="AB163" s="391" t="s">
        <v>532</v>
      </c>
      <c r="AC163" s="331" t="s">
        <v>374</v>
      </c>
      <c r="AD163" s="375">
        <v>75</v>
      </c>
      <c r="AE163" s="375">
        <v>75</v>
      </c>
      <c r="AF163" s="375">
        <v>75</v>
      </c>
      <c r="AG163" s="249"/>
      <c r="AH163" s="249"/>
      <c r="AI163" s="250"/>
    </row>
    <row r="164" spans="1:35" s="99" customFormat="1" ht="31.5" x14ac:dyDescent="0.25">
      <c r="A164" s="43"/>
      <c r="B164" s="74"/>
      <c r="C164" s="75"/>
      <c r="D164" s="75"/>
      <c r="E164" s="76"/>
      <c r="F164" s="100"/>
      <c r="G164" s="77"/>
      <c r="H164" s="77"/>
      <c r="I164" s="77"/>
      <c r="J164" s="77"/>
      <c r="K164" s="77"/>
      <c r="L164" s="69"/>
      <c r="M164" s="77"/>
      <c r="N164" s="69"/>
      <c r="O164" s="77"/>
      <c r="P164" s="77"/>
      <c r="Q164" s="79"/>
      <c r="R164" s="83"/>
      <c r="S164" s="83"/>
      <c r="T164" s="83"/>
      <c r="U164" s="83"/>
      <c r="V164" s="83"/>
      <c r="W164" s="83"/>
      <c r="X164" s="408" t="s">
        <v>343</v>
      </c>
      <c r="Y164" s="315" t="s">
        <v>61</v>
      </c>
      <c r="Z164" s="316" t="s">
        <v>7</v>
      </c>
      <c r="AA164" s="316" t="s">
        <v>35</v>
      </c>
      <c r="AB164" s="391" t="s">
        <v>101</v>
      </c>
      <c r="AC164" s="317"/>
      <c r="AD164" s="375">
        <f t="shared" ref="AD164:AF165" si="38">AD165</f>
        <v>694</v>
      </c>
      <c r="AE164" s="375">
        <f t="shared" si="38"/>
        <v>694</v>
      </c>
      <c r="AF164" s="375">
        <f t="shared" si="38"/>
        <v>694</v>
      </c>
      <c r="AG164" s="156"/>
      <c r="AH164" s="156"/>
      <c r="AI164" s="133"/>
    </row>
    <row r="165" spans="1:35" s="99" customFormat="1" ht="31.5" x14ac:dyDescent="0.25">
      <c r="A165" s="43"/>
      <c r="B165" s="74"/>
      <c r="C165" s="75"/>
      <c r="D165" s="75"/>
      <c r="E165" s="76"/>
      <c r="F165" s="100"/>
      <c r="G165" s="77"/>
      <c r="H165" s="77"/>
      <c r="I165" s="77"/>
      <c r="J165" s="77"/>
      <c r="K165" s="77"/>
      <c r="L165" s="69"/>
      <c r="M165" s="77"/>
      <c r="N165" s="69"/>
      <c r="O165" s="77"/>
      <c r="P165" s="77"/>
      <c r="Q165" s="79"/>
      <c r="R165" s="83"/>
      <c r="S165" s="83"/>
      <c r="T165" s="83"/>
      <c r="U165" s="83"/>
      <c r="V165" s="83"/>
      <c r="W165" s="83"/>
      <c r="X165" s="417" t="s">
        <v>537</v>
      </c>
      <c r="Y165" s="315" t="s">
        <v>61</v>
      </c>
      <c r="Z165" s="316" t="s">
        <v>7</v>
      </c>
      <c r="AA165" s="316" t="s">
        <v>35</v>
      </c>
      <c r="AB165" s="391" t="s">
        <v>122</v>
      </c>
      <c r="AC165" s="331"/>
      <c r="AD165" s="375">
        <f t="shared" si="38"/>
        <v>694</v>
      </c>
      <c r="AE165" s="375">
        <f t="shared" si="38"/>
        <v>694</v>
      </c>
      <c r="AF165" s="375">
        <f t="shared" si="38"/>
        <v>694</v>
      </c>
      <c r="AG165" s="156"/>
      <c r="AH165" s="156"/>
      <c r="AI165" s="133"/>
    </row>
    <row r="166" spans="1:35" s="99" customFormat="1" ht="31.5" x14ac:dyDescent="0.25">
      <c r="A166" s="43"/>
      <c r="B166" s="74"/>
      <c r="C166" s="75"/>
      <c r="D166" s="75"/>
      <c r="E166" s="76"/>
      <c r="F166" s="100"/>
      <c r="G166" s="77"/>
      <c r="H166" s="77"/>
      <c r="I166" s="77"/>
      <c r="J166" s="77"/>
      <c r="K166" s="77"/>
      <c r="L166" s="69"/>
      <c r="M166" s="77"/>
      <c r="N166" s="69"/>
      <c r="O166" s="77"/>
      <c r="P166" s="77"/>
      <c r="Q166" s="79"/>
      <c r="R166" s="83"/>
      <c r="S166" s="83"/>
      <c r="T166" s="83"/>
      <c r="U166" s="83"/>
      <c r="V166" s="83"/>
      <c r="W166" s="83"/>
      <c r="X166" s="337" t="s">
        <v>675</v>
      </c>
      <c r="Y166" s="315" t="s">
        <v>61</v>
      </c>
      <c r="Z166" s="316" t="s">
        <v>7</v>
      </c>
      <c r="AA166" s="316" t="s">
        <v>35</v>
      </c>
      <c r="AB166" s="391" t="s">
        <v>166</v>
      </c>
      <c r="AC166" s="317"/>
      <c r="AD166" s="375">
        <f t="shared" ref="AD166:AF167" si="39">AD167</f>
        <v>694</v>
      </c>
      <c r="AE166" s="375">
        <f t="shared" si="39"/>
        <v>694</v>
      </c>
      <c r="AF166" s="375">
        <f t="shared" si="39"/>
        <v>694</v>
      </c>
      <c r="AG166" s="156"/>
      <c r="AH166" s="156"/>
      <c r="AI166" s="133"/>
    </row>
    <row r="167" spans="1:35" s="99" customFormat="1" x14ac:dyDescent="0.25">
      <c r="A167" s="43"/>
      <c r="B167" s="74"/>
      <c r="C167" s="75"/>
      <c r="D167" s="75"/>
      <c r="E167" s="76"/>
      <c r="F167" s="100"/>
      <c r="G167" s="77"/>
      <c r="H167" s="77"/>
      <c r="I167" s="77"/>
      <c r="J167" s="77"/>
      <c r="K167" s="77"/>
      <c r="L167" s="69"/>
      <c r="M167" s="77"/>
      <c r="N167" s="69"/>
      <c r="O167" s="77"/>
      <c r="P167" s="77"/>
      <c r="Q167" s="79"/>
      <c r="R167" s="83"/>
      <c r="S167" s="83"/>
      <c r="T167" s="83"/>
      <c r="U167" s="83"/>
      <c r="V167" s="83"/>
      <c r="W167" s="83"/>
      <c r="X167" s="337" t="s">
        <v>117</v>
      </c>
      <c r="Y167" s="315" t="s">
        <v>61</v>
      </c>
      <c r="Z167" s="316" t="s">
        <v>7</v>
      </c>
      <c r="AA167" s="316" t="s">
        <v>35</v>
      </c>
      <c r="AB167" s="391" t="s">
        <v>166</v>
      </c>
      <c r="AC167" s="331" t="s">
        <v>36</v>
      </c>
      <c r="AD167" s="375">
        <f t="shared" si="39"/>
        <v>694</v>
      </c>
      <c r="AE167" s="375">
        <f t="shared" si="39"/>
        <v>694</v>
      </c>
      <c r="AF167" s="375">
        <f t="shared" si="39"/>
        <v>694</v>
      </c>
      <c r="AG167" s="156"/>
      <c r="AH167" s="156"/>
      <c r="AI167" s="133"/>
    </row>
    <row r="168" spans="1:35" s="99" customFormat="1" ht="31.5" x14ac:dyDescent="0.25">
      <c r="A168" s="43"/>
      <c r="B168" s="74"/>
      <c r="C168" s="75"/>
      <c r="D168" s="75"/>
      <c r="E168" s="76"/>
      <c r="F168" s="100"/>
      <c r="G168" s="77"/>
      <c r="H168" s="77"/>
      <c r="I168" s="77"/>
      <c r="J168" s="77"/>
      <c r="K168" s="77"/>
      <c r="L168" s="69"/>
      <c r="M168" s="77"/>
      <c r="N168" s="69"/>
      <c r="O168" s="77"/>
      <c r="P168" s="77"/>
      <c r="Q168" s="79"/>
      <c r="R168" s="83"/>
      <c r="S168" s="83"/>
      <c r="T168" s="83"/>
      <c r="U168" s="83"/>
      <c r="V168" s="83"/>
      <c r="W168" s="83"/>
      <c r="X168" s="337" t="s">
        <v>50</v>
      </c>
      <c r="Y168" s="315" t="s">
        <v>61</v>
      </c>
      <c r="Z168" s="316" t="s">
        <v>7</v>
      </c>
      <c r="AA168" s="316" t="s">
        <v>35</v>
      </c>
      <c r="AB168" s="391" t="s">
        <v>166</v>
      </c>
      <c r="AC168" s="331" t="s">
        <v>63</v>
      </c>
      <c r="AD168" s="375">
        <v>694</v>
      </c>
      <c r="AE168" s="375">
        <v>694</v>
      </c>
      <c r="AF168" s="375">
        <v>694</v>
      </c>
      <c r="AG168" s="156"/>
      <c r="AH168" s="156"/>
      <c r="AI168" s="133"/>
    </row>
    <row r="169" spans="1:35" s="99" customFormat="1" ht="31.5" x14ac:dyDescent="0.25">
      <c r="A169" s="43"/>
      <c r="B169" s="74"/>
      <c r="C169" s="75"/>
      <c r="D169" s="75"/>
      <c r="E169" s="76"/>
      <c r="F169" s="100"/>
      <c r="G169" s="77"/>
      <c r="H169" s="77"/>
      <c r="I169" s="77"/>
      <c r="J169" s="77"/>
      <c r="K169" s="77"/>
      <c r="L169" s="69"/>
      <c r="M169" s="77"/>
      <c r="N169" s="69"/>
      <c r="O169" s="77"/>
      <c r="P169" s="77"/>
      <c r="Q169" s="79"/>
      <c r="R169" s="83"/>
      <c r="S169" s="83"/>
      <c r="T169" s="83"/>
      <c r="U169" s="83"/>
      <c r="V169" s="83"/>
      <c r="W169" s="83"/>
      <c r="X169" s="337" t="s">
        <v>538</v>
      </c>
      <c r="Y169" s="315" t="s">
        <v>61</v>
      </c>
      <c r="Z169" s="316" t="s">
        <v>7</v>
      </c>
      <c r="AA169" s="316" t="s">
        <v>35</v>
      </c>
      <c r="AB169" s="391" t="s">
        <v>105</v>
      </c>
      <c r="AC169" s="331"/>
      <c r="AD169" s="375">
        <f t="shared" ref="AD169:AF171" si="40">AD170</f>
        <v>1456</v>
      </c>
      <c r="AE169" s="375">
        <f t="shared" si="40"/>
        <v>770</v>
      </c>
      <c r="AF169" s="375">
        <f t="shared" si="40"/>
        <v>770</v>
      </c>
      <c r="AG169" s="156"/>
      <c r="AH169" s="156"/>
      <c r="AI169" s="133"/>
    </row>
    <row r="170" spans="1:35" s="99" customFormat="1" ht="31.5" x14ac:dyDescent="0.25">
      <c r="A170" s="43"/>
      <c r="B170" s="74"/>
      <c r="C170" s="75"/>
      <c r="D170" s="75"/>
      <c r="E170" s="76"/>
      <c r="F170" s="100"/>
      <c r="G170" s="77"/>
      <c r="H170" s="77"/>
      <c r="I170" s="77"/>
      <c r="J170" s="77"/>
      <c r="K170" s="77"/>
      <c r="L170" s="69"/>
      <c r="M170" s="77"/>
      <c r="N170" s="69"/>
      <c r="O170" s="77"/>
      <c r="P170" s="77"/>
      <c r="Q170" s="79"/>
      <c r="R170" s="83"/>
      <c r="S170" s="83"/>
      <c r="T170" s="83"/>
      <c r="U170" s="83"/>
      <c r="V170" s="83"/>
      <c r="W170" s="83"/>
      <c r="X170" s="337" t="s">
        <v>539</v>
      </c>
      <c r="Y170" s="315" t="s">
        <v>61</v>
      </c>
      <c r="Z170" s="316" t="s">
        <v>7</v>
      </c>
      <c r="AA170" s="316" t="s">
        <v>35</v>
      </c>
      <c r="AB170" s="391" t="s">
        <v>540</v>
      </c>
      <c r="AC170" s="331"/>
      <c r="AD170" s="375">
        <f t="shared" si="40"/>
        <v>1456</v>
      </c>
      <c r="AE170" s="375">
        <f t="shared" si="40"/>
        <v>770</v>
      </c>
      <c r="AF170" s="375">
        <f t="shared" si="40"/>
        <v>770</v>
      </c>
      <c r="AG170" s="156"/>
      <c r="AH170" s="156"/>
      <c r="AI170" s="133"/>
    </row>
    <row r="171" spans="1:35" s="99" customFormat="1" ht="31.5" x14ac:dyDescent="0.25">
      <c r="A171" s="43"/>
      <c r="B171" s="74"/>
      <c r="C171" s="75"/>
      <c r="D171" s="75"/>
      <c r="E171" s="76"/>
      <c r="F171" s="100"/>
      <c r="G171" s="77"/>
      <c r="H171" s="77"/>
      <c r="I171" s="77"/>
      <c r="J171" s="77"/>
      <c r="K171" s="77"/>
      <c r="L171" s="69"/>
      <c r="M171" s="77"/>
      <c r="N171" s="69"/>
      <c r="O171" s="77"/>
      <c r="P171" s="77"/>
      <c r="Q171" s="79"/>
      <c r="R171" s="83"/>
      <c r="S171" s="83"/>
      <c r="T171" s="83"/>
      <c r="U171" s="83"/>
      <c r="V171" s="83"/>
      <c r="W171" s="83"/>
      <c r="X171" s="337" t="s">
        <v>165</v>
      </c>
      <c r="Y171" s="315" t="s">
        <v>61</v>
      </c>
      <c r="Z171" s="316" t="s">
        <v>7</v>
      </c>
      <c r="AA171" s="316" t="s">
        <v>35</v>
      </c>
      <c r="AB171" s="391" t="s">
        <v>541</v>
      </c>
      <c r="AC171" s="331"/>
      <c r="AD171" s="375">
        <f>AD172</f>
        <v>1456</v>
      </c>
      <c r="AE171" s="375">
        <f t="shared" si="40"/>
        <v>770</v>
      </c>
      <c r="AF171" s="375">
        <f t="shared" si="40"/>
        <v>770</v>
      </c>
      <c r="AG171" s="156"/>
      <c r="AH171" s="156"/>
      <c r="AI171" s="133"/>
    </row>
    <row r="172" spans="1:35" s="99" customFormat="1" x14ac:dyDescent="0.25">
      <c r="A172" s="43"/>
      <c r="B172" s="74"/>
      <c r="C172" s="75"/>
      <c r="D172" s="75"/>
      <c r="E172" s="76"/>
      <c r="F172" s="100"/>
      <c r="G172" s="77"/>
      <c r="H172" s="77"/>
      <c r="I172" s="77"/>
      <c r="J172" s="77"/>
      <c r="K172" s="77"/>
      <c r="L172" s="69"/>
      <c r="M172" s="77"/>
      <c r="N172" s="69"/>
      <c r="O172" s="77"/>
      <c r="P172" s="77"/>
      <c r="Q172" s="79"/>
      <c r="R172" s="83"/>
      <c r="S172" s="83"/>
      <c r="T172" s="83"/>
      <c r="U172" s="83"/>
      <c r="V172" s="83"/>
      <c r="W172" s="83"/>
      <c r="X172" s="337" t="s">
        <v>117</v>
      </c>
      <c r="Y172" s="315" t="s">
        <v>61</v>
      </c>
      <c r="Z172" s="316" t="s">
        <v>7</v>
      </c>
      <c r="AA172" s="316" t="s">
        <v>35</v>
      </c>
      <c r="AB172" s="391" t="s">
        <v>541</v>
      </c>
      <c r="AC172" s="331" t="s">
        <v>36</v>
      </c>
      <c r="AD172" s="375">
        <f>AD173</f>
        <v>1456</v>
      </c>
      <c r="AE172" s="375">
        <f>AE173</f>
        <v>770</v>
      </c>
      <c r="AF172" s="375">
        <f>AF173</f>
        <v>770</v>
      </c>
      <c r="AG172" s="156"/>
      <c r="AH172" s="156"/>
      <c r="AI172" s="133"/>
    </row>
    <row r="173" spans="1:35" s="99" customFormat="1" ht="31.5" x14ac:dyDescent="0.25">
      <c r="A173" s="43"/>
      <c r="B173" s="74"/>
      <c r="C173" s="75"/>
      <c r="D173" s="75"/>
      <c r="E173" s="76"/>
      <c r="F173" s="100"/>
      <c r="G173" s="77"/>
      <c r="H173" s="77"/>
      <c r="I173" s="77"/>
      <c r="J173" s="77"/>
      <c r="K173" s="77"/>
      <c r="L173" s="69"/>
      <c r="M173" s="77"/>
      <c r="N173" s="69"/>
      <c r="O173" s="77"/>
      <c r="P173" s="77"/>
      <c r="Q173" s="79"/>
      <c r="R173" s="83"/>
      <c r="S173" s="83"/>
      <c r="T173" s="83"/>
      <c r="U173" s="83"/>
      <c r="V173" s="83"/>
      <c r="W173" s="83"/>
      <c r="X173" s="337" t="s">
        <v>50</v>
      </c>
      <c r="Y173" s="315" t="s">
        <v>61</v>
      </c>
      <c r="Z173" s="316" t="s">
        <v>7</v>
      </c>
      <c r="AA173" s="316" t="s">
        <v>35</v>
      </c>
      <c r="AB173" s="391" t="s">
        <v>541</v>
      </c>
      <c r="AC173" s="331" t="s">
        <v>63</v>
      </c>
      <c r="AD173" s="375">
        <v>1456</v>
      </c>
      <c r="AE173" s="375">
        <v>770</v>
      </c>
      <c r="AF173" s="375">
        <v>770</v>
      </c>
      <c r="AG173" s="156"/>
      <c r="AH173" s="156"/>
      <c r="AI173" s="133"/>
    </row>
    <row r="174" spans="1:35" s="99" customFormat="1" x14ac:dyDescent="0.25">
      <c r="A174" s="43"/>
      <c r="B174" s="74"/>
      <c r="C174" s="75"/>
      <c r="D174" s="75"/>
      <c r="E174" s="76"/>
      <c r="F174" s="100"/>
      <c r="G174" s="77"/>
      <c r="H174" s="77"/>
      <c r="I174" s="77"/>
      <c r="J174" s="77"/>
      <c r="K174" s="77"/>
      <c r="L174" s="69"/>
      <c r="M174" s="77"/>
      <c r="N174" s="69"/>
      <c r="O174" s="77"/>
      <c r="P174" s="77"/>
      <c r="Q174" s="79"/>
      <c r="R174" s="83"/>
      <c r="S174" s="83"/>
      <c r="T174" s="83"/>
      <c r="U174" s="83"/>
      <c r="V174" s="83"/>
      <c r="W174" s="83"/>
      <c r="X174" s="417" t="s">
        <v>46</v>
      </c>
      <c r="Y174" s="315" t="s">
        <v>61</v>
      </c>
      <c r="Z174" s="316" t="s">
        <v>7</v>
      </c>
      <c r="AA174" s="316" t="s">
        <v>35</v>
      </c>
      <c r="AB174" s="391" t="s">
        <v>102</v>
      </c>
      <c r="AC174" s="331"/>
      <c r="AD174" s="375">
        <f t="shared" ref="AD174:AF175" si="41">AD175</f>
        <v>33641.699999999997</v>
      </c>
      <c r="AE174" s="375">
        <f t="shared" si="41"/>
        <v>33641.699999999997</v>
      </c>
      <c r="AF174" s="375">
        <f t="shared" si="41"/>
        <v>36002</v>
      </c>
      <c r="AG174" s="156"/>
      <c r="AH174" s="156"/>
      <c r="AI174" s="133"/>
    </row>
    <row r="175" spans="1:35" s="99" customFormat="1" ht="31.5" x14ac:dyDescent="0.25">
      <c r="A175" s="43"/>
      <c r="B175" s="74"/>
      <c r="C175" s="75"/>
      <c r="D175" s="75"/>
      <c r="E175" s="76"/>
      <c r="F175" s="100"/>
      <c r="G175" s="77"/>
      <c r="H175" s="77"/>
      <c r="I175" s="77"/>
      <c r="J175" s="77"/>
      <c r="K175" s="77"/>
      <c r="L175" s="69"/>
      <c r="M175" s="77"/>
      <c r="N175" s="69"/>
      <c r="O175" s="77"/>
      <c r="P175" s="77"/>
      <c r="Q175" s="79"/>
      <c r="R175" s="83"/>
      <c r="S175" s="83"/>
      <c r="T175" s="83"/>
      <c r="U175" s="83"/>
      <c r="V175" s="83"/>
      <c r="W175" s="83"/>
      <c r="X175" s="417" t="s">
        <v>261</v>
      </c>
      <c r="Y175" s="315" t="s">
        <v>61</v>
      </c>
      <c r="Z175" s="316" t="s">
        <v>7</v>
      </c>
      <c r="AA175" s="316" t="s">
        <v>35</v>
      </c>
      <c r="AB175" s="391" t="s">
        <v>337</v>
      </c>
      <c r="AC175" s="331"/>
      <c r="AD175" s="375">
        <f t="shared" si="41"/>
        <v>33641.699999999997</v>
      </c>
      <c r="AE175" s="375">
        <f t="shared" si="41"/>
        <v>33641.699999999997</v>
      </c>
      <c r="AF175" s="375">
        <f t="shared" si="41"/>
        <v>36002</v>
      </c>
      <c r="AG175" s="156"/>
      <c r="AH175" s="156"/>
      <c r="AI175" s="133"/>
    </row>
    <row r="176" spans="1:35" s="99" customFormat="1" x14ac:dyDescent="0.25">
      <c r="A176" s="43"/>
      <c r="B176" s="74"/>
      <c r="C176" s="75"/>
      <c r="D176" s="75"/>
      <c r="E176" s="76"/>
      <c r="F176" s="100"/>
      <c r="G176" s="77"/>
      <c r="H176" s="77"/>
      <c r="I176" s="77"/>
      <c r="J176" s="77"/>
      <c r="K176" s="77"/>
      <c r="L176" s="69"/>
      <c r="M176" s="77"/>
      <c r="N176" s="69"/>
      <c r="O176" s="77"/>
      <c r="P176" s="77"/>
      <c r="Q176" s="79"/>
      <c r="R176" s="83"/>
      <c r="S176" s="83"/>
      <c r="T176" s="83"/>
      <c r="U176" s="83"/>
      <c r="V176" s="83"/>
      <c r="W176" s="83"/>
      <c r="X176" s="417" t="s">
        <v>169</v>
      </c>
      <c r="Y176" s="315" t="s">
        <v>61</v>
      </c>
      <c r="Z176" s="316" t="s">
        <v>7</v>
      </c>
      <c r="AA176" s="316" t="s">
        <v>35</v>
      </c>
      <c r="AB176" s="391" t="s">
        <v>170</v>
      </c>
      <c r="AC176" s="331"/>
      <c r="AD176" s="375">
        <f>AD177+AD179</f>
        <v>33641.699999999997</v>
      </c>
      <c r="AE176" s="375">
        <f>AE177+AE179</f>
        <v>33641.699999999997</v>
      </c>
      <c r="AF176" s="375">
        <f>AF177+AF179</f>
        <v>36002</v>
      </c>
      <c r="AG176" s="156"/>
      <c r="AH176" s="156"/>
      <c r="AI176" s="133"/>
    </row>
    <row r="177" spans="1:37" s="99" customFormat="1" ht="47.25" x14ac:dyDescent="0.25">
      <c r="A177" s="43"/>
      <c r="B177" s="74"/>
      <c r="C177" s="75"/>
      <c r="D177" s="75"/>
      <c r="E177" s="76"/>
      <c r="F177" s="100"/>
      <c r="G177" s="77"/>
      <c r="H177" s="77"/>
      <c r="I177" s="77"/>
      <c r="J177" s="77"/>
      <c r="K177" s="77"/>
      <c r="L177" s="69"/>
      <c r="M177" s="77"/>
      <c r="N177" s="69"/>
      <c r="O177" s="77"/>
      <c r="P177" s="77"/>
      <c r="Q177" s="79"/>
      <c r="R177" s="83"/>
      <c r="S177" s="83"/>
      <c r="T177" s="83"/>
      <c r="U177" s="83"/>
      <c r="V177" s="83"/>
      <c r="W177" s="83"/>
      <c r="X177" s="337" t="s">
        <v>144</v>
      </c>
      <c r="Y177" s="315" t="s">
        <v>61</v>
      </c>
      <c r="Z177" s="316" t="s">
        <v>7</v>
      </c>
      <c r="AA177" s="316" t="s">
        <v>35</v>
      </c>
      <c r="AB177" s="391" t="s">
        <v>170</v>
      </c>
      <c r="AC177" s="331" t="s">
        <v>124</v>
      </c>
      <c r="AD177" s="375">
        <f>AD178</f>
        <v>31801.8</v>
      </c>
      <c r="AE177" s="375">
        <f>AE178</f>
        <v>29739.1</v>
      </c>
      <c r="AF177" s="375">
        <f>AF178</f>
        <v>29739.1</v>
      </c>
      <c r="AG177" s="156"/>
      <c r="AH177" s="156"/>
      <c r="AI177" s="133"/>
    </row>
    <row r="178" spans="1:37" s="99" customFormat="1" x14ac:dyDescent="0.25">
      <c r="A178" s="43"/>
      <c r="B178" s="74"/>
      <c r="C178" s="75"/>
      <c r="D178" s="75"/>
      <c r="E178" s="76"/>
      <c r="F178" s="100"/>
      <c r="G178" s="77"/>
      <c r="H178" s="77"/>
      <c r="I178" s="77"/>
      <c r="J178" s="77"/>
      <c r="K178" s="77"/>
      <c r="L178" s="69"/>
      <c r="M178" s="77"/>
      <c r="N178" s="69"/>
      <c r="O178" s="77"/>
      <c r="P178" s="77"/>
      <c r="Q178" s="79"/>
      <c r="R178" s="83"/>
      <c r="S178" s="83"/>
      <c r="T178" s="83"/>
      <c r="U178" s="83"/>
      <c r="V178" s="83"/>
      <c r="W178" s="83"/>
      <c r="X178" s="337" t="s">
        <v>66</v>
      </c>
      <c r="Y178" s="315" t="s">
        <v>61</v>
      </c>
      <c r="Z178" s="316" t="s">
        <v>7</v>
      </c>
      <c r="AA178" s="316" t="s">
        <v>35</v>
      </c>
      <c r="AB178" s="391" t="s">
        <v>170</v>
      </c>
      <c r="AC178" s="331" t="s">
        <v>125</v>
      </c>
      <c r="AD178" s="375">
        <v>31801.8</v>
      </c>
      <c r="AE178" s="375">
        <v>29739.1</v>
      </c>
      <c r="AF178" s="375">
        <v>29739.1</v>
      </c>
      <c r="AG178" s="156"/>
      <c r="AH178" s="156"/>
      <c r="AI178" s="624"/>
      <c r="AJ178" s="625"/>
      <c r="AK178" s="101"/>
    </row>
    <row r="179" spans="1:37" s="99" customFormat="1" x14ac:dyDescent="0.25">
      <c r="A179" s="43"/>
      <c r="B179" s="74"/>
      <c r="C179" s="75"/>
      <c r="D179" s="75"/>
      <c r="E179" s="76"/>
      <c r="F179" s="100"/>
      <c r="G179" s="77"/>
      <c r="H179" s="101"/>
      <c r="I179" s="45"/>
      <c r="J179" s="45"/>
      <c r="K179" s="45"/>
      <c r="L179" s="77"/>
      <c r="M179" s="45"/>
      <c r="N179" s="77"/>
      <c r="O179" s="78"/>
      <c r="P179" s="77"/>
      <c r="Q179" s="79"/>
      <c r="R179" s="83"/>
      <c r="S179" s="83"/>
      <c r="T179" s="83"/>
      <c r="U179" s="83"/>
      <c r="V179" s="83"/>
      <c r="W179" s="83"/>
      <c r="X179" s="337" t="s">
        <v>117</v>
      </c>
      <c r="Y179" s="315" t="s">
        <v>61</v>
      </c>
      <c r="Z179" s="316" t="s">
        <v>7</v>
      </c>
      <c r="AA179" s="316" t="s">
        <v>35</v>
      </c>
      <c r="AB179" s="391" t="s">
        <v>170</v>
      </c>
      <c r="AC179" s="331" t="s">
        <v>36</v>
      </c>
      <c r="AD179" s="375">
        <f>AD180</f>
        <v>1839.9</v>
      </c>
      <c r="AE179" s="375">
        <f>AE180</f>
        <v>3902.6</v>
      </c>
      <c r="AF179" s="375">
        <f>AF180</f>
        <v>6262.9</v>
      </c>
      <c r="AG179" s="156"/>
      <c r="AH179" s="156"/>
      <c r="AI179" s="133"/>
    </row>
    <row r="180" spans="1:37" s="99" customFormat="1" ht="31.5" x14ac:dyDescent="0.25">
      <c r="A180" s="43"/>
      <c r="B180" s="74"/>
      <c r="C180" s="75"/>
      <c r="D180" s="75"/>
      <c r="E180" s="76"/>
      <c r="F180" s="100"/>
      <c r="G180" s="77"/>
      <c r="H180" s="101"/>
      <c r="I180" s="45"/>
      <c r="J180" s="45"/>
      <c r="K180" s="45"/>
      <c r="L180" s="77"/>
      <c r="M180" s="45"/>
      <c r="N180" s="77"/>
      <c r="O180" s="78"/>
      <c r="P180" s="77"/>
      <c r="Q180" s="79"/>
      <c r="R180" s="83"/>
      <c r="S180" s="83"/>
      <c r="T180" s="83"/>
      <c r="U180" s="83"/>
      <c r="V180" s="83"/>
      <c r="W180" s="83"/>
      <c r="X180" s="337" t="s">
        <v>50</v>
      </c>
      <c r="Y180" s="315" t="s">
        <v>61</v>
      </c>
      <c r="Z180" s="316" t="s">
        <v>7</v>
      </c>
      <c r="AA180" s="316" t="s">
        <v>35</v>
      </c>
      <c r="AB180" s="391" t="s">
        <v>170</v>
      </c>
      <c r="AC180" s="331" t="s">
        <v>63</v>
      </c>
      <c r="AD180" s="375">
        <v>1839.9</v>
      </c>
      <c r="AE180" s="375">
        <v>3902.6</v>
      </c>
      <c r="AF180" s="375">
        <v>6262.9</v>
      </c>
      <c r="AG180" s="156"/>
      <c r="AH180" s="156"/>
      <c r="AI180" s="133"/>
    </row>
    <row r="181" spans="1:37" s="99" customFormat="1" ht="31.5" x14ac:dyDescent="0.25">
      <c r="A181" s="43"/>
      <c r="B181" s="74"/>
      <c r="C181" s="75"/>
      <c r="D181" s="75"/>
      <c r="E181" s="76"/>
      <c r="F181" s="100"/>
      <c r="G181" s="77"/>
      <c r="H181" s="77"/>
      <c r="I181" s="77"/>
      <c r="J181" s="77"/>
      <c r="K181" s="69"/>
      <c r="L181" s="77"/>
      <c r="M181" s="69"/>
      <c r="N181" s="77"/>
      <c r="O181" s="77"/>
      <c r="P181" s="79"/>
      <c r="Q181" s="83"/>
      <c r="R181" s="83"/>
      <c r="S181" s="83"/>
      <c r="T181" s="83"/>
      <c r="U181" s="83"/>
      <c r="V181" s="83"/>
      <c r="W181" s="83"/>
      <c r="X181" s="337" t="s">
        <v>145</v>
      </c>
      <c r="Y181" s="315" t="s">
        <v>61</v>
      </c>
      <c r="Z181" s="316" t="s">
        <v>7</v>
      </c>
      <c r="AA181" s="316">
        <v>14</v>
      </c>
      <c r="AB181" s="390"/>
      <c r="AC181" s="331"/>
      <c r="AD181" s="375">
        <f t="shared" ref="AD181:AF182" si="42">AD182</f>
        <v>26904.799999999999</v>
      </c>
      <c r="AE181" s="375">
        <f t="shared" si="42"/>
        <v>19744.5</v>
      </c>
      <c r="AF181" s="375">
        <f t="shared" si="42"/>
        <v>28229.8</v>
      </c>
      <c r="AG181" s="156"/>
      <c r="AH181" s="156"/>
      <c r="AI181" s="133"/>
    </row>
    <row r="182" spans="1:37" s="99" customFormat="1" ht="31.5" x14ac:dyDescent="0.25">
      <c r="A182" s="43"/>
      <c r="B182" s="74"/>
      <c r="C182" s="75"/>
      <c r="D182" s="75"/>
      <c r="E182" s="76"/>
      <c r="F182" s="100"/>
      <c r="G182" s="77"/>
      <c r="H182" s="45"/>
      <c r="I182" s="45"/>
      <c r="J182" s="45"/>
      <c r="K182" s="77"/>
      <c r="L182" s="45"/>
      <c r="M182" s="77"/>
      <c r="N182" s="78"/>
      <c r="O182" s="77"/>
      <c r="P182" s="79"/>
      <c r="Q182" s="83"/>
      <c r="R182" s="83"/>
      <c r="S182" s="83"/>
      <c r="T182" s="83"/>
      <c r="U182" s="83"/>
      <c r="V182" s="83"/>
      <c r="W182" s="83"/>
      <c r="X182" s="408" t="s">
        <v>154</v>
      </c>
      <c r="Y182" s="315" t="s">
        <v>61</v>
      </c>
      <c r="Z182" s="316" t="s">
        <v>7</v>
      </c>
      <c r="AA182" s="316">
        <v>14</v>
      </c>
      <c r="AB182" s="390" t="s">
        <v>99</v>
      </c>
      <c r="AC182" s="331"/>
      <c r="AD182" s="375">
        <f t="shared" si="42"/>
        <v>26904.799999999999</v>
      </c>
      <c r="AE182" s="375">
        <f t="shared" si="42"/>
        <v>19744.5</v>
      </c>
      <c r="AF182" s="375">
        <f t="shared" si="42"/>
        <v>28229.8</v>
      </c>
      <c r="AG182" s="156"/>
      <c r="AH182" s="156"/>
      <c r="AI182" s="133"/>
    </row>
    <row r="183" spans="1:37" s="99" customFormat="1" x14ac:dyDescent="0.25">
      <c r="A183" s="43"/>
      <c r="B183" s="74"/>
      <c r="C183" s="75"/>
      <c r="D183" s="75"/>
      <c r="E183" s="76"/>
      <c r="F183" s="100"/>
      <c r="G183" s="77"/>
      <c r="H183" s="45"/>
      <c r="I183" s="45"/>
      <c r="J183" s="45"/>
      <c r="K183" s="77"/>
      <c r="L183" s="45"/>
      <c r="M183" s="77"/>
      <c r="N183" s="78"/>
      <c r="O183" s="77"/>
      <c r="P183" s="79"/>
      <c r="Q183" s="83"/>
      <c r="R183" s="83"/>
      <c r="S183" s="83"/>
      <c r="T183" s="83"/>
      <c r="U183" s="83"/>
      <c r="V183" s="83"/>
      <c r="W183" s="83"/>
      <c r="X183" s="408" t="s">
        <v>155</v>
      </c>
      <c r="Y183" s="315" t="s">
        <v>61</v>
      </c>
      <c r="Z183" s="316" t="s">
        <v>7</v>
      </c>
      <c r="AA183" s="316">
        <v>14</v>
      </c>
      <c r="AB183" s="390" t="s">
        <v>103</v>
      </c>
      <c r="AC183" s="331"/>
      <c r="AD183" s="375">
        <f>AD184+AD190</f>
        <v>26904.799999999999</v>
      </c>
      <c r="AE183" s="375">
        <f>AE184+AE190</f>
        <v>19744.5</v>
      </c>
      <c r="AF183" s="375">
        <f>AF184+AF190</f>
        <v>28229.8</v>
      </c>
      <c r="AG183" s="156"/>
      <c r="AH183" s="156"/>
      <c r="AI183" s="133"/>
    </row>
    <row r="184" spans="1:37" s="99" customFormat="1" ht="31.5" x14ac:dyDescent="0.25">
      <c r="A184" s="43"/>
      <c r="B184" s="74"/>
      <c r="C184" s="75"/>
      <c r="D184" s="75"/>
      <c r="E184" s="76"/>
      <c r="F184" s="100"/>
      <c r="G184" s="77"/>
      <c r="H184" s="45"/>
      <c r="I184" s="45"/>
      <c r="J184" s="45"/>
      <c r="K184" s="77"/>
      <c r="L184" s="45"/>
      <c r="M184" s="77"/>
      <c r="N184" s="78"/>
      <c r="O184" s="77"/>
      <c r="P184" s="79"/>
      <c r="Q184" s="83"/>
      <c r="R184" s="83"/>
      <c r="S184" s="83"/>
      <c r="T184" s="83"/>
      <c r="U184" s="83"/>
      <c r="V184" s="83"/>
      <c r="W184" s="83"/>
      <c r="X184" s="417" t="s">
        <v>156</v>
      </c>
      <c r="Y184" s="315" t="s">
        <v>61</v>
      </c>
      <c r="Z184" s="316" t="s">
        <v>7</v>
      </c>
      <c r="AA184" s="316">
        <v>14</v>
      </c>
      <c r="AB184" s="391" t="s">
        <v>120</v>
      </c>
      <c r="AC184" s="342"/>
      <c r="AD184" s="375">
        <f>AD185</f>
        <v>864.8</v>
      </c>
      <c r="AE184" s="375">
        <f t="shared" ref="AD184:AF188" si="43">AE185</f>
        <v>64.8</v>
      </c>
      <c r="AF184" s="375">
        <f t="shared" si="43"/>
        <v>64.8</v>
      </c>
      <c r="AG184" s="156"/>
      <c r="AH184" s="156"/>
      <c r="AI184" s="133"/>
    </row>
    <row r="185" spans="1:37" s="99" customFormat="1" ht="31.5" x14ac:dyDescent="0.25">
      <c r="A185" s="43"/>
      <c r="B185" s="74"/>
      <c r="C185" s="75"/>
      <c r="D185" s="75"/>
      <c r="E185" s="76"/>
      <c r="F185" s="100"/>
      <c r="G185" s="77"/>
      <c r="H185" s="45"/>
      <c r="I185" s="45"/>
      <c r="J185" s="45"/>
      <c r="K185" s="77"/>
      <c r="L185" s="45"/>
      <c r="M185" s="77"/>
      <c r="N185" s="78"/>
      <c r="O185" s="77"/>
      <c r="P185" s="79"/>
      <c r="Q185" s="83"/>
      <c r="R185" s="83"/>
      <c r="S185" s="83"/>
      <c r="T185" s="83"/>
      <c r="U185" s="83"/>
      <c r="V185" s="83"/>
      <c r="W185" s="83"/>
      <c r="X185" s="417" t="s">
        <v>157</v>
      </c>
      <c r="Y185" s="315" t="s">
        <v>61</v>
      </c>
      <c r="Z185" s="316" t="s">
        <v>7</v>
      </c>
      <c r="AA185" s="316">
        <v>14</v>
      </c>
      <c r="AB185" s="391" t="s">
        <v>158</v>
      </c>
      <c r="AC185" s="342"/>
      <c r="AD185" s="375">
        <f>AD186+AD188</f>
        <v>864.8</v>
      </c>
      <c r="AE185" s="375">
        <f t="shared" ref="AE185:AF185" si="44">AE186+AE188</f>
        <v>64.8</v>
      </c>
      <c r="AF185" s="375">
        <f t="shared" si="44"/>
        <v>64.8</v>
      </c>
      <c r="AG185" s="156"/>
      <c r="AH185" s="156"/>
      <c r="AI185" s="133"/>
    </row>
    <row r="186" spans="1:37" s="357" customFormat="1" x14ac:dyDescent="0.25">
      <c r="A186" s="348"/>
      <c r="B186" s="350"/>
      <c r="C186" s="351"/>
      <c r="D186" s="351"/>
      <c r="E186" s="352"/>
      <c r="F186" s="100"/>
      <c r="G186" s="353"/>
      <c r="H186" s="45"/>
      <c r="I186" s="45"/>
      <c r="J186" s="45"/>
      <c r="K186" s="353"/>
      <c r="L186" s="45"/>
      <c r="M186" s="353"/>
      <c r="N186" s="78"/>
      <c r="O186" s="353"/>
      <c r="P186" s="354"/>
      <c r="Q186" s="355"/>
      <c r="R186" s="355"/>
      <c r="S186" s="355"/>
      <c r="T186" s="355"/>
      <c r="U186" s="355"/>
      <c r="V186" s="355"/>
      <c r="W186" s="355"/>
      <c r="X186" s="337" t="s">
        <v>117</v>
      </c>
      <c r="Y186" s="315" t="s">
        <v>61</v>
      </c>
      <c r="Z186" s="316" t="s">
        <v>7</v>
      </c>
      <c r="AA186" s="316">
        <v>14</v>
      </c>
      <c r="AB186" s="391" t="s">
        <v>158</v>
      </c>
      <c r="AC186" s="342">
        <v>200</v>
      </c>
      <c r="AD186" s="375">
        <f>AD187</f>
        <v>64.8</v>
      </c>
      <c r="AE186" s="375">
        <f>AE187</f>
        <v>64.8</v>
      </c>
      <c r="AF186" s="375">
        <f>AF187</f>
        <v>64.8</v>
      </c>
      <c r="AG186" s="359"/>
      <c r="AH186" s="359"/>
      <c r="AI186" s="358"/>
    </row>
    <row r="187" spans="1:37" s="357" customFormat="1" ht="31.5" x14ac:dyDescent="0.25">
      <c r="A187" s="348"/>
      <c r="B187" s="350"/>
      <c r="C187" s="351"/>
      <c r="D187" s="351"/>
      <c r="E187" s="352"/>
      <c r="F187" s="100"/>
      <c r="G187" s="353"/>
      <c r="H187" s="45"/>
      <c r="I187" s="45"/>
      <c r="J187" s="45"/>
      <c r="K187" s="353"/>
      <c r="L187" s="45"/>
      <c r="M187" s="353"/>
      <c r="N187" s="78"/>
      <c r="O187" s="353"/>
      <c r="P187" s="354"/>
      <c r="Q187" s="355"/>
      <c r="R187" s="355"/>
      <c r="S187" s="355"/>
      <c r="T187" s="355"/>
      <c r="U187" s="355"/>
      <c r="V187" s="355"/>
      <c r="W187" s="355"/>
      <c r="X187" s="337" t="s">
        <v>50</v>
      </c>
      <c r="Y187" s="315" t="s">
        <v>61</v>
      </c>
      <c r="Z187" s="316" t="s">
        <v>7</v>
      </c>
      <c r="AA187" s="316">
        <v>14</v>
      </c>
      <c r="AB187" s="391" t="s">
        <v>158</v>
      </c>
      <c r="AC187" s="342">
        <v>240</v>
      </c>
      <c r="AD187" s="375">
        <v>64.8</v>
      </c>
      <c r="AE187" s="375">
        <v>64.8</v>
      </c>
      <c r="AF187" s="375">
        <v>64.8</v>
      </c>
      <c r="AG187" s="359"/>
      <c r="AH187" s="359"/>
      <c r="AI187" s="358"/>
    </row>
    <row r="188" spans="1:37" s="99" customFormat="1" ht="31.5" x14ac:dyDescent="0.25">
      <c r="A188" s="43"/>
      <c r="B188" s="74"/>
      <c r="C188" s="75"/>
      <c r="D188" s="75"/>
      <c r="E188" s="76"/>
      <c r="F188" s="100"/>
      <c r="G188" s="77"/>
      <c r="H188" s="45"/>
      <c r="I188" s="45"/>
      <c r="J188" s="45"/>
      <c r="K188" s="77"/>
      <c r="L188" s="45"/>
      <c r="M188" s="77"/>
      <c r="N188" s="78"/>
      <c r="O188" s="77"/>
      <c r="P188" s="79"/>
      <c r="Q188" s="83"/>
      <c r="R188" s="83"/>
      <c r="S188" s="83"/>
      <c r="T188" s="83"/>
      <c r="U188" s="83"/>
      <c r="V188" s="83"/>
      <c r="W188" s="83"/>
      <c r="X188" s="410" t="s">
        <v>58</v>
      </c>
      <c r="Y188" s="315" t="s">
        <v>61</v>
      </c>
      <c r="Z188" s="316" t="s">
        <v>7</v>
      </c>
      <c r="AA188" s="316">
        <v>14</v>
      </c>
      <c r="AB188" s="391" t="s">
        <v>158</v>
      </c>
      <c r="AC188" s="317">
        <v>600</v>
      </c>
      <c r="AD188" s="375">
        <f t="shared" si="43"/>
        <v>800</v>
      </c>
      <c r="AE188" s="375">
        <f t="shared" si="43"/>
        <v>0</v>
      </c>
      <c r="AF188" s="375">
        <f t="shared" si="43"/>
        <v>0</v>
      </c>
      <c r="AG188" s="156"/>
      <c r="AH188" s="156"/>
      <c r="AI188" s="133"/>
    </row>
    <row r="189" spans="1:37" s="99" customFormat="1" ht="47.25" x14ac:dyDescent="0.25">
      <c r="A189" s="43"/>
      <c r="B189" s="74"/>
      <c r="C189" s="75"/>
      <c r="D189" s="75"/>
      <c r="E189" s="76"/>
      <c r="F189" s="100"/>
      <c r="G189" s="77"/>
      <c r="H189" s="45"/>
      <c r="I189" s="45"/>
      <c r="J189" s="45"/>
      <c r="K189" s="77"/>
      <c r="L189" s="45"/>
      <c r="M189" s="77"/>
      <c r="N189" s="78"/>
      <c r="O189" s="77"/>
      <c r="P189" s="79"/>
      <c r="Q189" s="83"/>
      <c r="R189" s="83"/>
      <c r="S189" s="83"/>
      <c r="T189" s="83"/>
      <c r="U189" s="83"/>
      <c r="V189" s="83"/>
      <c r="W189" s="83"/>
      <c r="X189" s="410" t="s">
        <v>350</v>
      </c>
      <c r="Y189" s="315" t="s">
        <v>61</v>
      </c>
      <c r="Z189" s="316" t="s">
        <v>7</v>
      </c>
      <c r="AA189" s="316">
        <v>14</v>
      </c>
      <c r="AB189" s="391" t="s">
        <v>158</v>
      </c>
      <c r="AC189" s="317">
        <v>630</v>
      </c>
      <c r="AD189" s="375">
        <v>800</v>
      </c>
      <c r="AE189" s="375">
        <v>0</v>
      </c>
      <c r="AF189" s="375">
        <v>0</v>
      </c>
      <c r="AG189" s="156"/>
      <c r="AH189" s="156"/>
      <c r="AI189" s="133"/>
    </row>
    <row r="190" spans="1:37" s="99" customFormat="1" ht="47.25" x14ac:dyDescent="0.25">
      <c r="A190" s="84"/>
      <c r="B190" s="74"/>
      <c r="C190" s="75"/>
      <c r="D190" s="75"/>
      <c r="E190" s="76"/>
      <c r="F190" s="75"/>
      <c r="G190" s="77"/>
      <c r="H190" s="45"/>
      <c r="I190" s="45"/>
      <c r="J190" s="45"/>
      <c r="K190" s="69"/>
      <c r="L190" s="45"/>
      <c r="M190" s="69"/>
      <c r="N190" s="78"/>
      <c r="O190" s="77"/>
      <c r="P190" s="79"/>
      <c r="Q190" s="83"/>
      <c r="R190" s="83"/>
      <c r="S190" s="83"/>
      <c r="T190" s="83"/>
      <c r="U190" s="83"/>
      <c r="V190" s="83"/>
      <c r="W190" s="101"/>
      <c r="X190" s="417" t="s">
        <v>160</v>
      </c>
      <c r="Y190" s="315" t="s">
        <v>61</v>
      </c>
      <c r="Z190" s="316" t="s">
        <v>7</v>
      </c>
      <c r="AA190" s="316" t="s">
        <v>42</v>
      </c>
      <c r="AB190" s="391" t="s">
        <v>161</v>
      </c>
      <c r="AC190" s="317"/>
      <c r="AD190" s="375">
        <f t="shared" ref="AD190:AF191" si="45">AD191</f>
        <v>26040</v>
      </c>
      <c r="AE190" s="375">
        <f t="shared" si="45"/>
        <v>19679.7</v>
      </c>
      <c r="AF190" s="375">
        <f t="shared" si="45"/>
        <v>28165</v>
      </c>
      <c r="AG190" s="156"/>
      <c r="AH190" s="156"/>
      <c r="AI190" s="133"/>
    </row>
    <row r="191" spans="1:37" s="99" customFormat="1" x14ac:dyDescent="0.25">
      <c r="A191" s="84"/>
      <c r="B191" s="74"/>
      <c r="C191" s="75"/>
      <c r="D191" s="75"/>
      <c r="E191" s="76"/>
      <c r="F191" s="75"/>
      <c r="G191" s="77"/>
      <c r="H191" s="45"/>
      <c r="I191" s="45"/>
      <c r="J191" s="45"/>
      <c r="K191" s="69"/>
      <c r="L191" s="45"/>
      <c r="M191" s="69"/>
      <c r="N191" s="78"/>
      <c r="O191" s="77"/>
      <c r="P191" s="79"/>
      <c r="Q191" s="83"/>
      <c r="R191" s="83"/>
      <c r="S191" s="83"/>
      <c r="T191" s="83"/>
      <c r="U191" s="83"/>
      <c r="V191" s="83"/>
      <c r="W191" s="101"/>
      <c r="X191" s="408" t="s">
        <v>162</v>
      </c>
      <c r="Y191" s="315" t="s">
        <v>61</v>
      </c>
      <c r="Z191" s="316" t="s">
        <v>7</v>
      </c>
      <c r="AA191" s="316" t="s">
        <v>42</v>
      </c>
      <c r="AB191" s="391" t="s">
        <v>163</v>
      </c>
      <c r="AC191" s="317"/>
      <c r="AD191" s="375">
        <f t="shared" si="45"/>
        <v>26040</v>
      </c>
      <c r="AE191" s="375">
        <f t="shared" si="45"/>
        <v>19679.7</v>
      </c>
      <c r="AF191" s="375">
        <f t="shared" si="45"/>
        <v>28165</v>
      </c>
      <c r="AG191" s="156"/>
      <c r="AH191" s="156"/>
      <c r="AI191" s="133"/>
    </row>
    <row r="192" spans="1:37" x14ac:dyDescent="0.25">
      <c r="A192" s="86"/>
      <c r="B192" s="74"/>
      <c r="C192" s="75"/>
      <c r="D192" s="75"/>
      <c r="E192" s="76"/>
      <c r="F192" s="102"/>
      <c r="G192" s="77"/>
      <c r="H192" s="87"/>
      <c r="I192" s="87"/>
      <c r="J192" s="87"/>
      <c r="K192" s="69"/>
      <c r="L192" s="87"/>
      <c r="M192" s="69"/>
      <c r="N192" s="78"/>
      <c r="O192" s="37"/>
      <c r="P192" s="79"/>
      <c r="Q192" s="80"/>
      <c r="R192" s="80"/>
      <c r="S192" s="83"/>
      <c r="T192" s="83"/>
      <c r="U192" s="83"/>
      <c r="V192" s="83"/>
      <c r="X192" s="337" t="s">
        <v>117</v>
      </c>
      <c r="Y192" s="315" t="s">
        <v>61</v>
      </c>
      <c r="Z192" s="316" t="s">
        <v>7</v>
      </c>
      <c r="AA192" s="316" t="s">
        <v>42</v>
      </c>
      <c r="AB192" s="391" t="s">
        <v>163</v>
      </c>
      <c r="AC192" s="317">
        <v>200</v>
      </c>
      <c r="AD192" s="375">
        <f>AD193</f>
        <v>26040</v>
      </c>
      <c r="AE192" s="375">
        <f>AE193</f>
        <v>19679.7</v>
      </c>
      <c r="AF192" s="375">
        <f>AF193</f>
        <v>28165</v>
      </c>
      <c r="AG192" s="156"/>
      <c r="AH192" s="156"/>
      <c r="AI192" s="133"/>
    </row>
    <row r="193" spans="1:35" ht="31.5" x14ac:dyDescent="0.25">
      <c r="A193" s="86"/>
      <c r="B193" s="74"/>
      <c r="C193" s="75"/>
      <c r="D193" s="75"/>
      <c r="E193" s="76"/>
      <c r="F193" s="102"/>
      <c r="G193" s="77"/>
      <c r="H193" s="87"/>
      <c r="I193" s="87"/>
      <c r="J193" s="87"/>
      <c r="K193" s="69"/>
      <c r="L193" s="87"/>
      <c r="M193" s="69"/>
      <c r="N193" s="78"/>
      <c r="O193" s="37"/>
      <c r="P193" s="79"/>
      <c r="Q193" s="80"/>
      <c r="R193" s="80"/>
      <c r="S193" s="83"/>
      <c r="T193" s="83"/>
      <c r="U193" s="83"/>
      <c r="V193" s="83"/>
      <c r="X193" s="337" t="s">
        <v>50</v>
      </c>
      <c r="Y193" s="315" t="s">
        <v>61</v>
      </c>
      <c r="Z193" s="316" t="s">
        <v>7</v>
      </c>
      <c r="AA193" s="316" t="s">
        <v>42</v>
      </c>
      <c r="AB193" s="391" t="s">
        <v>163</v>
      </c>
      <c r="AC193" s="317">
        <v>240</v>
      </c>
      <c r="AD193" s="329">
        <v>26040</v>
      </c>
      <c r="AE193" s="329">
        <v>19679.7</v>
      </c>
      <c r="AF193" s="329">
        <v>28165</v>
      </c>
      <c r="AG193" s="165"/>
      <c r="AH193" s="165"/>
      <c r="AI193" s="133"/>
    </row>
    <row r="194" spans="1:35" s="73" customFormat="1" x14ac:dyDescent="0.25">
      <c r="A194" s="64"/>
      <c r="B194" s="65"/>
      <c r="C194" s="67"/>
      <c r="D194" s="67"/>
      <c r="E194" s="68"/>
      <c r="F194" s="68"/>
      <c r="G194" s="69"/>
      <c r="H194" s="69"/>
      <c r="I194" s="69"/>
      <c r="J194" s="69"/>
      <c r="K194" s="69"/>
      <c r="L194" s="69"/>
      <c r="M194" s="69"/>
      <c r="N194" s="69"/>
      <c r="O194" s="103"/>
      <c r="P194" s="69"/>
      <c r="Q194" s="71"/>
      <c r="R194" s="91"/>
      <c r="S194" s="91"/>
      <c r="T194" s="91"/>
      <c r="U194" s="91"/>
      <c r="V194" s="91"/>
      <c r="W194" s="91"/>
      <c r="X194" s="407" t="s">
        <v>43</v>
      </c>
      <c r="Y194" s="310" t="s">
        <v>61</v>
      </c>
      <c r="Z194" s="328" t="s">
        <v>47</v>
      </c>
      <c r="AA194" s="328"/>
      <c r="AB194" s="388"/>
      <c r="AC194" s="334"/>
      <c r="AD194" s="313">
        <f>AD195+AD241+AI1985+AD214+AD226</f>
        <v>150116.4</v>
      </c>
      <c r="AE194" s="313">
        <f>AE195+AE241+AJ1985+AE214+AE226</f>
        <v>106959.8</v>
      </c>
      <c r="AF194" s="313">
        <f>AF195+AF241+AK1985+AF214+AF226</f>
        <v>108960.99999999999</v>
      </c>
      <c r="AG194" s="164"/>
      <c r="AH194" s="164"/>
      <c r="AI194" s="133"/>
    </row>
    <row r="195" spans="1:35" s="99" customFormat="1" x14ac:dyDescent="0.25">
      <c r="A195" s="43"/>
      <c r="B195" s="74"/>
      <c r="C195" s="75"/>
      <c r="D195" s="75"/>
      <c r="E195" s="76"/>
      <c r="F195" s="76"/>
      <c r="G195" s="77"/>
      <c r="H195" s="77"/>
      <c r="I195" s="77"/>
      <c r="J195" s="77"/>
      <c r="K195" s="77"/>
      <c r="L195" s="69"/>
      <c r="M195" s="77"/>
      <c r="N195" s="69"/>
      <c r="O195" s="78"/>
      <c r="P195" s="77"/>
      <c r="Q195" s="79"/>
      <c r="R195" s="83"/>
      <c r="S195" s="83"/>
      <c r="T195" s="83"/>
      <c r="U195" s="83"/>
      <c r="V195" s="83"/>
      <c r="W195" s="83"/>
      <c r="X195" s="337" t="s">
        <v>69</v>
      </c>
      <c r="Y195" s="315" t="s">
        <v>61</v>
      </c>
      <c r="Z195" s="316" t="s">
        <v>47</v>
      </c>
      <c r="AA195" s="316" t="s">
        <v>16</v>
      </c>
      <c r="AB195" s="390"/>
      <c r="AC195" s="342"/>
      <c r="AD195" s="375">
        <f>AD207+AD196</f>
        <v>36536.6</v>
      </c>
      <c r="AE195" s="375">
        <f>AE207+AE196</f>
        <v>36870.5</v>
      </c>
      <c r="AF195" s="375">
        <f>AF207+AF196</f>
        <v>36871.200000000004</v>
      </c>
      <c r="AG195" s="156"/>
      <c r="AH195" s="156"/>
      <c r="AI195" s="133"/>
    </row>
    <row r="196" spans="1:35" s="99" customFormat="1" x14ac:dyDescent="0.25">
      <c r="A196" s="43"/>
      <c r="B196" s="74"/>
      <c r="C196" s="75"/>
      <c r="D196" s="75"/>
      <c r="E196" s="76"/>
      <c r="F196" s="76"/>
      <c r="G196" s="77"/>
      <c r="H196" s="77"/>
      <c r="I196" s="77"/>
      <c r="J196" s="77"/>
      <c r="K196" s="77"/>
      <c r="L196" s="69"/>
      <c r="M196" s="77"/>
      <c r="N196" s="69"/>
      <c r="O196" s="78"/>
      <c r="P196" s="77"/>
      <c r="Q196" s="79"/>
      <c r="R196" s="83"/>
      <c r="S196" s="83"/>
      <c r="T196" s="83"/>
      <c r="U196" s="83"/>
      <c r="V196" s="83"/>
      <c r="W196" s="83"/>
      <c r="X196" s="408" t="s">
        <v>179</v>
      </c>
      <c r="Y196" s="315" t="s">
        <v>61</v>
      </c>
      <c r="Z196" s="326" t="s">
        <v>47</v>
      </c>
      <c r="AA196" s="326" t="s">
        <v>16</v>
      </c>
      <c r="AB196" s="391" t="s">
        <v>109</v>
      </c>
      <c r="AC196" s="327"/>
      <c r="AD196" s="375">
        <f t="shared" ref="AD196:AF201" si="46">AD197</f>
        <v>36535.199999999997</v>
      </c>
      <c r="AE196" s="375">
        <f t="shared" si="46"/>
        <v>36869.9</v>
      </c>
      <c r="AF196" s="375">
        <f t="shared" si="46"/>
        <v>36869.9</v>
      </c>
      <c r="AG196" s="156"/>
      <c r="AH196" s="156"/>
      <c r="AI196" s="133"/>
    </row>
    <row r="197" spans="1:35" s="99" customFormat="1" x14ac:dyDescent="0.25">
      <c r="A197" s="43"/>
      <c r="B197" s="74"/>
      <c r="C197" s="75"/>
      <c r="D197" s="75"/>
      <c r="E197" s="76"/>
      <c r="F197" s="76"/>
      <c r="G197" s="77"/>
      <c r="H197" s="77"/>
      <c r="I197" s="77"/>
      <c r="J197" s="77"/>
      <c r="K197" s="77"/>
      <c r="L197" s="69"/>
      <c r="M197" s="77"/>
      <c r="N197" s="69"/>
      <c r="O197" s="78"/>
      <c r="P197" s="77"/>
      <c r="Q197" s="79"/>
      <c r="R197" s="83"/>
      <c r="S197" s="83"/>
      <c r="T197" s="83"/>
      <c r="U197" s="83"/>
      <c r="V197" s="83"/>
      <c r="W197" s="83"/>
      <c r="X197" s="408" t="s">
        <v>182</v>
      </c>
      <c r="Y197" s="315" t="s">
        <v>61</v>
      </c>
      <c r="Z197" s="326" t="s">
        <v>47</v>
      </c>
      <c r="AA197" s="326" t="s">
        <v>16</v>
      </c>
      <c r="AB197" s="391" t="s">
        <v>183</v>
      </c>
      <c r="AC197" s="327"/>
      <c r="AD197" s="375">
        <f>AD198+AD203</f>
        <v>36535.199999999997</v>
      </c>
      <c r="AE197" s="375">
        <f t="shared" ref="AE197:AF197" si="47">AE198+AE203</f>
        <v>36869.9</v>
      </c>
      <c r="AF197" s="375">
        <f t="shared" si="47"/>
        <v>36869.9</v>
      </c>
      <c r="AG197" s="156"/>
      <c r="AH197" s="156"/>
      <c r="AI197" s="133"/>
    </row>
    <row r="198" spans="1:35" s="99" customFormat="1" ht="31.5" x14ac:dyDescent="0.25">
      <c r="A198" s="43"/>
      <c r="B198" s="74"/>
      <c r="C198" s="75"/>
      <c r="D198" s="75"/>
      <c r="E198" s="76"/>
      <c r="F198" s="76"/>
      <c r="G198" s="77"/>
      <c r="H198" s="77"/>
      <c r="I198" s="77"/>
      <c r="J198" s="77"/>
      <c r="K198" s="77"/>
      <c r="L198" s="69"/>
      <c r="M198" s="77"/>
      <c r="N198" s="69"/>
      <c r="O198" s="78"/>
      <c r="P198" s="77"/>
      <c r="Q198" s="79"/>
      <c r="R198" s="83"/>
      <c r="S198" s="83"/>
      <c r="T198" s="83"/>
      <c r="U198" s="83"/>
      <c r="V198" s="83"/>
      <c r="W198" s="83"/>
      <c r="X198" s="408" t="s">
        <v>184</v>
      </c>
      <c r="Y198" s="315" t="s">
        <v>61</v>
      </c>
      <c r="Z198" s="326" t="s">
        <v>47</v>
      </c>
      <c r="AA198" s="326" t="s">
        <v>16</v>
      </c>
      <c r="AB198" s="391" t="s">
        <v>185</v>
      </c>
      <c r="AC198" s="327"/>
      <c r="AD198" s="375">
        <f t="shared" si="46"/>
        <v>36485.199999999997</v>
      </c>
      <c r="AE198" s="375">
        <f t="shared" si="46"/>
        <v>36819.9</v>
      </c>
      <c r="AF198" s="375">
        <f t="shared" si="46"/>
        <v>36819.9</v>
      </c>
      <c r="AG198" s="156"/>
      <c r="AH198" s="156"/>
      <c r="AI198" s="133"/>
    </row>
    <row r="199" spans="1:35" s="99" customFormat="1" ht="31.5" x14ac:dyDescent="0.25">
      <c r="A199" s="43"/>
      <c r="B199" s="74"/>
      <c r="C199" s="75"/>
      <c r="D199" s="75"/>
      <c r="E199" s="76"/>
      <c r="F199" s="76"/>
      <c r="G199" s="77"/>
      <c r="H199" s="77"/>
      <c r="I199" s="77"/>
      <c r="J199" s="77"/>
      <c r="K199" s="77"/>
      <c r="L199" s="69"/>
      <c r="M199" s="77"/>
      <c r="N199" s="69"/>
      <c r="O199" s="78"/>
      <c r="P199" s="77"/>
      <c r="Q199" s="79"/>
      <c r="R199" s="83"/>
      <c r="S199" s="83"/>
      <c r="T199" s="83"/>
      <c r="U199" s="83"/>
      <c r="V199" s="83"/>
      <c r="W199" s="83"/>
      <c r="X199" s="415" t="s">
        <v>196</v>
      </c>
      <c r="Y199" s="315" t="s">
        <v>61</v>
      </c>
      <c r="Z199" s="326" t="s">
        <v>47</v>
      </c>
      <c r="AA199" s="326" t="s">
        <v>16</v>
      </c>
      <c r="AB199" s="393" t="s">
        <v>197</v>
      </c>
      <c r="AC199" s="327"/>
      <c r="AD199" s="375">
        <f t="shared" si="46"/>
        <v>36485.199999999997</v>
      </c>
      <c r="AE199" s="375">
        <f t="shared" si="46"/>
        <v>36819.9</v>
      </c>
      <c r="AF199" s="375">
        <f t="shared" si="46"/>
        <v>36819.9</v>
      </c>
      <c r="AG199" s="156"/>
      <c r="AH199" s="156"/>
      <c r="AI199" s="133"/>
    </row>
    <row r="200" spans="1:35" s="99" customFormat="1" ht="47.25" x14ac:dyDescent="0.25">
      <c r="A200" s="43"/>
      <c r="B200" s="74"/>
      <c r="C200" s="75"/>
      <c r="D200" s="75"/>
      <c r="E200" s="76"/>
      <c r="F200" s="76"/>
      <c r="G200" s="77"/>
      <c r="H200" s="77"/>
      <c r="I200" s="77"/>
      <c r="J200" s="77"/>
      <c r="K200" s="77"/>
      <c r="L200" s="69"/>
      <c r="M200" s="77"/>
      <c r="N200" s="69"/>
      <c r="O200" s="78"/>
      <c r="P200" s="77"/>
      <c r="Q200" s="79"/>
      <c r="R200" s="83"/>
      <c r="S200" s="83"/>
      <c r="T200" s="83"/>
      <c r="U200" s="83"/>
      <c r="V200" s="83"/>
      <c r="W200" s="83"/>
      <c r="X200" s="415" t="s">
        <v>355</v>
      </c>
      <c r="Y200" s="315" t="s">
        <v>61</v>
      </c>
      <c r="Z200" s="326" t="s">
        <v>47</v>
      </c>
      <c r="AA200" s="326" t="s">
        <v>16</v>
      </c>
      <c r="AB200" s="393" t="s">
        <v>307</v>
      </c>
      <c r="AC200" s="327"/>
      <c r="AD200" s="375">
        <f t="shared" si="46"/>
        <v>36485.199999999997</v>
      </c>
      <c r="AE200" s="375">
        <f t="shared" si="46"/>
        <v>36819.9</v>
      </c>
      <c r="AF200" s="375">
        <f t="shared" si="46"/>
        <v>36819.9</v>
      </c>
      <c r="AG200" s="156"/>
      <c r="AH200" s="156"/>
      <c r="AI200" s="133"/>
    </row>
    <row r="201" spans="1:35" s="99" customFormat="1" ht="31.5" x14ac:dyDescent="0.25">
      <c r="A201" s="43"/>
      <c r="B201" s="74"/>
      <c r="C201" s="75"/>
      <c r="D201" s="75"/>
      <c r="E201" s="76"/>
      <c r="F201" s="76"/>
      <c r="G201" s="77"/>
      <c r="H201" s="77"/>
      <c r="I201" s="77"/>
      <c r="J201" s="77"/>
      <c r="K201" s="77"/>
      <c r="L201" s="69"/>
      <c r="M201" s="77"/>
      <c r="N201" s="69"/>
      <c r="O201" s="78"/>
      <c r="P201" s="77"/>
      <c r="Q201" s="79"/>
      <c r="R201" s="83"/>
      <c r="S201" s="83"/>
      <c r="T201" s="83"/>
      <c r="U201" s="83"/>
      <c r="V201" s="83"/>
      <c r="W201" s="83"/>
      <c r="X201" s="410" t="s">
        <v>58</v>
      </c>
      <c r="Y201" s="315" t="s">
        <v>61</v>
      </c>
      <c r="Z201" s="326" t="s">
        <v>47</v>
      </c>
      <c r="AA201" s="326" t="s">
        <v>16</v>
      </c>
      <c r="AB201" s="393" t="s">
        <v>307</v>
      </c>
      <c r="AC201" s="327">
        <v>600</v>
      </c>
      <c r="AD201" s="375">
        <f t="shared" si="46"/>
        <v>36485.199999999997</v>
      </c>
      <c r="AE201" s="375">
        <f t="shared" si="46"/>
        <v>36819.9</v>
      </c>
      <c r="AF201" s="375">
        <f t="shared" si="46"/>
        <v>36819.9</v>
      </c>
      <c r="AG201" s="156"/>
      <c r="AH201" s="156"/>
      <c r="AI201" s="133"/>
    </row>
    <row r="202" spans="1:35" s="99" customFormat="1" x14ac:dyDescent="0.25">
      <c r="A202" s="43"/>
      <c r="B202" s="74"/>
      <c r="C202" s="75"/>
      <c r="D202" s="75"/>
      <c r="E202" s="76"/>
      <c r="F202" s="76"/>
      <c r="G202" s="77"/>
      <c r="H202" s="77"/>
      <c r="I202" s="77"/>
      <c r="J202" s="77"/>
      <c r="K202" s="77"/>
      <c r="L202" s="69"/>
      <c r="M202" s="77"/>
      <c r="N202" s="69"/>
      <c r="O202" s="78"/>
      <c r="P202" s="77"/>
      <c r="Q202" s="79"/>
      <c r="R202" s="83"/>
      <c r="S202" s="83"/>
      <c r="T202" s="83"/>
      <c r="U202" s="83"/>
      <c r="V202" s="83"/>
      <c r="W202" s="83"/>
      <c r="X202" s="410" t="s">
        <v>59</v>
      </c>
      <c r="Y202" s="315" t="s">
        <v>61</v>
      </c>
      <c r="Z202" s="326" t="s">
        <v>47</v>
      </c>
      <c r="AA202" s="326" t="s">
        <v>16</v>
      </c>
      <c r="AB202" s="393" t="s">
        <v>307</v>
      </c>
      <c r="AC202" s="327">
        <v>610</v>
      </c>
      <c r="AD202" s="375">
        <v>36485.199999999997</v>
      </c>
      <c r="AE202" s="375">
        <v>36819.9</v>
      </c>
      <c r="AF202" s="375">
        <v>36819.9</v>
      </c>
      <c r="AG202" s="156"/>
      <c r="AH202" s="156"/>
      <c r="AI202" s="133"/>
    </row>
    <row r="203" spans="1:35" s="357" customFormat="1" ht="31.5" x14ac:dyDescent="0.25">
      <c r="A203" s="348"/>
      <c r="B203" s="350"/>
      <c r="C203" s="351"/>
      <c r="D203" s="351"/>
      <c r="E203" s="352"/>
      <c r="F203" s="352"/>
      <c r="G203" s="353"/>
      <c r="H203" s="353"/>
      <c r="I203" s="353"/>
      <c r="J203" s="353"/>
      <c r="K203" s="353"/>
      <c r="L203" s="349"/>
      <c r="M203" s="353"/>
      <c r="N203" s="349"/>
      <c r="O203" s="78"/>
      <c r="P203" s="353"/>
      <c r="Q203" s="354"/>
      <c r="R203" s="355"/>
      <c r="S203" s="355"/>
      <c r="T203" s="355"/>
      <c r="U203" s="355"/>
      <c r="V203" s="355"/>
      <c r="W203" s="355"/>
      <c r="X203" s="280" t="s">
        <v>511</v>
      </c>
      <c r="Y203" s="315" t="s">
        <v>61</v>
      </c>
      <c r="Z203" s="326" t="s">
        <v>47</v>
      </c>
      <c r="AA203" s="326" t="s">
        <v>16</v>
      </c>
      <c r="AB203" s="232" t="s">
        <v>512</v>
      </c>
      <c r="AC203" s="455"/>
      <c r="AD203" s="375">
        <f>AD204</f>
        <v>50</v>
      </c>
      <c r="AE203" s="375">
        <f t="shared" ref="AE203:AF205" si="48">AE204</f>
        <v>50</v>
      </c>
      <c r="AF203" s="375">
        <f t="shared" si="48"/>
        <v>50</v>
      </c>
      <c r="AG203" s="359"/>
      <c r="AH203" s="359"/>
      <c r="AI203" s="358"/>
    </row>
    <row r="204" spans="1:35" s="357" customFormat="1" ht="78.75" x14ac:dyDescent="0.25">
      <c r="A204" s="348"/>
      <c r="B204" s="350"/>
      <c r="C204" s="351"/>
      <c r="D204" s="351"/>
      <c r="E204" s="352"/>
      <c r="F204" s="352"/>
      <c r="G204" s="353"/>
      <c r="H204" s="353"/>
      <c r="I204" s="353"/>
      <c r="J204" s="353"/>
      <c r="K204" s="353"/>
      <c r="L204" s="349"/>
      <c r="M204" s="353"/>
      <c r="N204" s="349"/>
      <c r="O204" s="78"/>
      <c r="P204" s="353"/>
      <c r="Q204" s="354"/>
      <c r="R204" s="355"/>
      <c r="S204" s="355"/>
      <c r="T204" s="355"/>
      <c r="U204" s="355"/>
      <c r="V204" s="355"/>
      <c r="W204" s="355"/>
      <c r="X204" s="280" t="s">
        <v>390</v>
      </c>
      <c r="Y204" s="315" t="s">
        <v>61</v>
      </c>
      <c r="Z204" s="326" t="s">
        <v>47</v>
      </c>
      <c r="AA204" s="326" t="s">
        <v>16</v>
      </c>
      <c r="AB204" s="232" t="s">
        <v>513</v>
      </c>
      <c r="AC204" s="455"/>
      <c r="AD204" s="375">
        <f>AD205</f>
        <v>50</v>
      </c>
      <c r="AE204" s="375">
        <f t="shared" si="48"/>
        <v>50</v>
      </c>
      <c r="AF204" s="375">
        <f t="shared" si="48"/>
        <v>50</v>
      </c>
      <c r="AG204" s="359"/>
      <c r="AH204" s="359"/>
      <c r="AI204" s="358"/>
    </row>
    <row r="205" spans="1:35" s="357" customFormat="1" ht="31.5" x14ac:dyDescent="0.25">
      <c r="A205" s="348"/>
      <c r="B205" s="350"/>
      <c r="C205" s="351"/>
      <c r="D205" s="351"/>
      <c r="E205" s="352"/>
      <c r="F205" s="352"/>
      <c r="G205" s="353"/>
      <c r="H205" s="353"/>
      <c r="I205" s="353"/>
      <c r="J205" s="353"/>
      <c r="K205" s="353"/>
      <c r="L205" s="349"/>
      <c r="M205" s="353"/>
      <c r="N205" s="349"/>
      <c r="O205" s="78"/>
      <c r="P205" s="353"/>
      <c r="Q205" s="354"/>
      <c r="R205" s="355"/>
      <c r="S205" s="355"/>
      <c r="T205" s="355"/>
      <c r="U205" s="355"/>
      <c r="V205" s="355"/>
      <c r="W205" s="355"/>
      <c r="X205" s="410" t="s">
        <v>58</v>
      </c>
      <c r="Y205" s="315" t="s">
        <v>61</v>
      </c>
      <c r="Z205" s="326" t="s">
        <v>47</v>
      </c>
      <c r="AA205" s="326" t="s">
        <v>16</v>
      </c>
      <c r="AB205" s="142" t="s">
        <v>513</v>
      </c>
      <c r="AC205" s="327">
        <v>600</v>
      </c>
      <c r="AD205" s="375">
        <f>AD206</f>
        <v>50</v>
      </c>
      <c r="AE205" s="375">
        <f t="shared" si="48"/>
        <v>50</v>
      </c>
      <c r="AF205" s="375">
        <f t="shared" si="48"/>
        <v>50</v>
      </c>
      <c r="AG205" s="359"/>
      <c r="AH205" s="359"/>
      <c r="AI205" s="358"/>
    </row>
    <row r="206" spans="1:35" s="357" customFormat="1" x14ac:dyDescent="0.25">
      <c r="A206" s="348"/>
      <c r="B206" s="350"/>
      <c r="C206" s="351"/>
      <c r="D206" s="351"/>
      <c r="E206" s="352"/>
      <c r="F206" s="352"/>
      <c r="G206" s="353"/>
      <c r="H206" s="353"/>
      <c r="I206" s="353"/>
      <c r="J206" s="353"/>
      <c r="K206" s="353"/>
      <c r="L206" s="349"/>
      <c r="M206" s="353"/>
      <c r="N206" s="349"/>
      <c r="O206" s="78"/>
      <c r="P206" s="353"/>
      <c r="Q206" s="354"/>
      <c r="R206" s="355"/>
      <c r="S206" s="355"/>
      <c r="T206" s="355"/>
      <c r="U206" s="355"/>
      <c r="V206" s="355"/>
      <c r="W206" s="355"/>
      <c r="X206" s="410" t="s">
        <v>59</v>
      </c>
      <c r="Y206" s="315" t="s">
        <v>61</v>
      </c>
      <c r="Z206" s="326" t="s">
        <v>47</v>
      </c>
      <c r="AA206" s="326" t="s">
        <v>16</v>
      </c>
      <c r="AB206" s="142" t="s">
        <v>513</v>
      </c>
      <c r="AC206" s="327">
        <v>610</v>
      </c>
      <c r="AD206" s="375">
        <v>50</v>
      </c>
      <c r="AE206" s="375">
        <v>50</v>
      </c>
      <c r="AF206" s="375">
        <v>50</v>
      </c>
      <c r="AG206" s="359"/>
      <c r="AH206" s="359"/>
      <c r="AI206" s="358"/>
    </row>
    <row r="207" spans="1:35" s="99" customFormat="1" ht="31.5" x14ac:dyDescent="0.25">
      <c r="A207" s="43"/>
      <c r="B207" s="74"/>
      <c r="C207" s="75"/>
      <c r="D207" s="75"/>
      <c r="E207" s="76"/>
      <c r="F207" s="76"/>
      <c r="G207" s="77"/>
      <c r="H207" s="77"/>
      <c r="I207" s="77"/>
      <c r="J207" s="77"/>
      <c r="K207" s="77"/>
      <c r="L207" s="69"/>
      <c r="M207" s="77"/>
      <c r="N207" s="69"/>
      <c r="O207" s="78"/>
      <c r="P207" s="77"/>
      <c r="Q207" s="79"/>
      <c r="R207" s="83"/>
      <c r="S207" s="83"/>
      <c r="T207" s="83"/>
      <c r="U207" s="83"/>
      <c r="V207" s="83"/>
      <c r="W207" s="83"/>
      <c r="X207" s="408" t="s">
        <v>219</v>
      </c>
      <c r="Y207" s="315" t="s">
        <v>61</v>
      </c>
      <c r="Z207" s="316" t="s">
        <v>47</v>
      </c>
      <c r="AA207" s="316" t="s">
        <v>16</v>
      </c>
      <c r="AB207" s="391" t="s">
        <v>220</v>
      </c>
      <c r="AC207" s="342"/>
      <c r="AD207" s="375">
        <f>AD208</f>
        <v>1.4</v>
      </c>
      <c r="AE207" s="375">
        <f>AE208</f>
        <v>0.6</v>
      </c>
      <c r="AF207" s="375">
        <f>AF208</f>
        <v>1.3</v>
      </c>
      <c r="AG207" s="156"/>
      <c r="AH207" s="156"/>
      <c r="AI207" s="133"/>
    </row>
    <row r="208" spans="1:35" s="99" customFormat="1" x14ac:dyDescent="0.25">
      <c r="A208" s="84"/>
      <c r="B208" s="74"/>
      <c r="C208" s="75"/>
      <c r="D208" s="75"/>
      <c r="E208" s="76"/>
      <c r="F208" s="75"/>
      <c r="G208" s="77"/>
      <c r="H208" s="101"/>
      <c r="I208" s="45"/>
      <c r="J208" s="45"/>
      <c r="K208" s="45"/>
      <c r="L208" s="69"/>
      <c r="M208" s="45"/>
      <c r="N208" s="69"/>
      <c r="O208" s="78"/>
      <c r="P208" s="77"/>
      <c r="Q208" s="79"/>
      <c r="R208" s="83"/>
      <c r="S208" s="83"/>
      <c r="T208" s="83"/>
      <c r="U208" s="83"/>
      <c r="V208" s="83"/>
      <c r="W208" s="83"/>
      <c r="X208" s="408" t="s">
        <v>221</v>
      </c>
      <c r="Y208" s="315" t="s">
        <v>61</v>
      </c>
      <c r="Z208" s="316" t="s">
        <v>47</v>
      </c>
      <c r="AA208" s="316" t="s">
        <v>16</v>
      </c>
      <c r="AB208" s="391" t="s">
        <v>222</v>
      </c>
      <c r="AC208" s="317"/>
      <c r="AD208" s="375">
        <f t="shared" ref="AD208:AF210" si="49">AD209</f>
        <v>1.4</v>
      </c>
      <c r="AE208" s="375">
        <f t="shared" si="49"/>
        <v>0.6</v>
      </c>
      <c r="AF208" s="375">
        <f t="shared" si="49"/>
        <v>1.3</v>
      </c>
      <c r="AG208" s="156"/>
      <c r="AH208" s="156"/>
      <c r="AI208" s="133"/>
    </row>
    <row r="209" spans="1:35" s="99" customFormat="1" x14ac:dyDescent="0.25">
      <c r="A209" s="84"/>
      <c r="B209" s="74"/>
      <c r="C209" s="75"/>
      <c r="D209" s="75"/>
      <c r="E209" s="76"/>
      <c r="F209" s="75"/>
      <c r="G209" s="77"/>
      <c r="H209" s="101"/>
      <c r="I209" s="45"/>
      <c r="J209" s="45"/>
      <c r="K209" s="45"/>
      <c r="L209" s="69"/>
      <c r="M209" s="45"/>
      <c r="N209" s="69"/>
      <c r="O209" s="78"/>
      <c r="P209" s="77"/>
      <c r="Q209" s="79"/>
      <c r="R209" s="83"/>
      <c r="S209" s="83"/>
      <c r="T209" s="83"/>
      <c r="U209" s="83"/>
      <c r="V209" s="83"/>
      <c r="W209" s="83"/>
      <c r="X209" s="417" t="s">
        <v>410</v>
      </c>
      <c r="Y209" s="315" t="s">
        <v>61</v>
      </c>
      <c r="Z209" s="316" t="s">
        <v>47</v>
      </c>
      <c r="AA209" s="316" t="s">
        <v>16</v>
      </c>
      <c r="AB209" s="391" t="s">
        <v>327</v>
      </c>
      <c r="AC209" s="317"/>
      <c r="AD209" s="375">
        <f t="shared" si="49"/>
        <v>1.4</v>
      </c>
      <c r="AE209" s="375">
        <f t="shared" si="49"/>
        <v>0.6</v>
      </c>
      <c r="AF209" s="375">
        <f t="shared" si="49"/>
        <v>1.3</v>
      </c>
      <c r="AG209" s="156"/>
      <c r="AH209" s="156"/>
      <c r="AI209" s="133"/>
    </row>
    <row r="210" spans="1:35" s="99" customFormat="1" ht="31.5" x14ac:dyDescent="0.25">
      <c r="A210" s="84"/>
      <c r="B210" s="74"/>
      <c r="C210" s="75"/>
      <c r="D210" s="75"/>
      <c r="E210" s="76"/>
      <c r="F210" s="75"/>
      <c r="G210" s="77"/>
      <c r="H210" s="77"/>
      <c r="I210" s="77"/>
      <c r="J210" s="77"/>
      <c r="K210" s="77"/>
      <c r="L210" s="69"/>
      <c r="M210" s="77"/>
      <c r="N210" s="69"/>
      <c r="O210" s="78"/>
      <c r="P210" s="77"/>
      <c r="Q210" s="79"/>
      <c r="R210" s="83"/>
      <c r="S210" s="83"/>
      <c r="T210" s="83"/>
      <c r="U210" s="83"/>
      <c r="V210" s="83"/>
      <c r="W210" s="83"/>
      <c r="X210" s="417" t="s">
        <v>766</v>
      </c>
      <c r="Y210" s="315" t="s">
        <v>61</v>
      </c>
      <c r="Z210" s="316" t="s">
        <v>47</v>
      </c>
      <c r="AA210" s="316" t="s">
        <v>16</v>
      </c>
      <c r="AB210" s="391" t="s">
        <v>328</v>
      </c>
      <c r="AC210" s="317"/>
      <c r="AD210" s="375">
        <f>AD211</f>
        <v>1.4</v>
      </c>
      <c r="AE210" s="375">
        <f t="shared" si="49"/>
        <v>0.6</v>
      </c>
      <c r="AF210" s="375">
        <f t="shared" si="49"/>
        <v>1.3</v>
      </c>
      <c r="AG210" s="156"/>
      <c r="AH210" s="156"/>
      <c r="AI210" s="133"/>
    </row>
    <row r="211" spans="1:35" s="99" customFormat="1" ht="47.25" x14ac:dyDescent="0.25">
      <c r="A211" s="84"/>
      <c r="B211" s="74"/>
      <c r="C211" s="75"/>
      <c r="D211" s="75"/>
      <c r="E211" s="76"/>
      <c r="F211" s="75"/>
      <c r="G211" s="77"/>
      <c r="H211" s="77"/>
      <c r="I211" s="77"/>
      <c r="J211" s="77"/>
      <c r="K211" s="77"/>
      <c r="L211" s="69"/>
      <c r="M211" s="77"/>
      <c r="N211" s="69"/>
      <c r="O211" s="78"/>
      <c r="P211" s="77"/>
      <c r="Q211" s="79"/>
      <c r="R211" s="83"/>
      <c r="S211" s="83"/>
      <c r="T211" s="83"/>
      <c r="U211" s="83"/>
      <c r="V211" s="83"/>
      <c r="W211" s="83"/>
      <c r="X211" s="417" t="s">
        <v>309</v>
      </c>
      <c r="Y211" s="315" t="s">
        <v>61</v>
      </c>
      <c r="Z211" s="316" t="s">
        <v>47</v>
      </c>
      <c r="AA211" s="316" t="s">
        <v>16</v>
      </c>
      <c r="AB211" s="391" t="s">
        <v>329</v>
      </c>
      <c r="AC211" s="317"/>
      <c r="AD211" s="375">
        <f t="shared" ref="AD211:AF212" si="50">AD212</f>
        <v>1.4</v>
      </c>
      <c r="AE211" s="375">
        <f t="shared" si="50"/>
        <v>0.6</v>
      </c>
      <c r="AF211" s="375">
        <f t="shared" si="50"/>
        <v>1.3</v>
      </c>
      <c r="AG211" s="156"/>
      <c r="AH211" s="156"/>
      <c r="AI211" s="133"/>
    </row>
    <row r="212" spans="1:35" s="99" customFormat="1" x14ac:dyDescent="0.25">
      <c r="A212" s="84"/>
      <c r="B212" s="74"/>
      <c r="C212" s="75"/>
      <c r="D212" s="75"/>
      <c r="E212" s="76"/>
      <c r="F212" s="75"/>
      <c r="G212" s="77"/>
      <c r="H212" s="77"/>
      <c r="I212" s="77"/>
      <c r="J212" s="77"/>
      <c r="K212" s="77"/>
      <c r="L212" s="69"/>
      <c r="M212" s="77"/>
      <c r="N212" s="69"/>
      <c r="O212" s="78"/>
      <c r="P212" s="77"/>
      <c r="Q212" s="79"/>
      <c r="R212" s="83"/>
      <c r="S212" s="83"/>
      <c r="T212" s="83"/>
      <c r="U212" s="83"/>
      <c r="V212" s="83"/>
      <c r="W212" s="83"/>
      <c r="X212" s="337" t="s">
        <v>117</v>
      </c>
      <c r="Y212" s="315" t="s">
        <v>61</v>
      </c>
      <c r="Z212" s="316" t="s">
        <v>47</v>
      </c>
      <c r="AA212" s="316" t="s">
        <v>16</v>
      </c>
      <c r="AB212" s="391" t="s">
        <v>329</v>
      </c>
      <c r="AC212" s="317">
        <v>200</v>
      </c>
      <c r="AD212" s="375">
        <f t="shared" si="50"/>
        <v>1.4</v>
      </c>
      <c r="AE212" s="375">
        <f t="shared" si="50"/>
        <v>0.6</v>
      </c>
      <c r="AF212" s="375">
        <f t="shared" si="50"/>
        <v>1.3</v>
      </c>
      <c r="AG212" s="156"/>
      <c r="AH212" s="156"/>
      <c r="AI212" s="133"/>
    </row>
    <row r="213" spans="1:35" s="99" customFormat="1" ht="31.5" x14ac:dyDescent="0.25">
      <c r="A213" s="84"/>
      <c r="B213" s="74"/>
      <c r="C213" s="75"/>
      <c r="D213" s="75"/>
      <c r="E213" s="76"/>
      <c r="F213" s="75"/>
      <c r="G213" s="77"/>
      <c r="H213" s="77"/>
      <c r="I213" s="77"/>
      <c r="J213" s="77"/>
      <c r="K213" s="77"/>
      <c r="L213" s="69"/>
      <c r="M213" s="77"/>
      <c r="N213" s="69"/>
      <c r="O213" s="78"/>
      <c r="P213" s="77"/>
      <c r="Q213" s="79"/>
      <c r="R213" s="83"/>
      <c r="S213" s="83"/>
      <c r="T213" s="83"/>
      <c r="U213" s="83"/>
      <c r="V213" s="83"/>
      <c r="W213" s="83"/>
      <c r="X213" s="337" t="s">
        <v>50</v>
      </c>
      <c r="Y213" s="315" t="s">
        <v>61</v>
      </c>
      <c r="Z213" s="316" t="s">
        <v>47</v>
      </c>
      <c r="AA213" s="316" t="s">
        <v>16</v>
      </c>
      <c r="AB213" s="391" t="s">
        <v>329</v>
      </c>
      <c r="AC213" s="317">
        <v>240</v>
      </c>
      <c r="AD213" s="375">
        <v>1.4</v>
      </c>
      <c r="AE213" s="375">
        <v>0.6</v>
      </c>
      <c r="AF213" s="375">
        <v>1.3</v>
      </c>
      <c r="AG213" s="156"/>
      <c r="AH213" s="156"/>
      <c r="AI213" s="133"/>
    </row>
    <row r="214" spans="1:35" s="99" customFormat="1" ht="18.75" x14ac:dyDescent="0.3">
      <c r="A214" s="104"/>
      <c r="B214" s="74"/>
      <c r="C214" s="75"/>
      <c r="D214" s="75"/>
      <c r="E214" s="76"/>
      <c r="F214" s="75"/>
      <c r="G214" s="77"/>
      <c r="H214" s="101"/>
      <c r="I214" s="45"/>
      <c r="J214" s="45"/>
      <c r="K214" s="45"/>
      <c r="L214" s="69"/>
      <c r="M214" s="45"/>
      <c r="N214" s="69"/>
      <c r="O214" s="78"/>
      <c r="P214" s="77"/>
      <c r="Q214" s="79"/>
      <c r="R214" s="83"/>
      <c r="S214" s="83"/>
      <c r="T214" s="83"/>
      <c r="U214" s="83"/>
      <c r="V214" s="83"/>
      <c r="W214" s="101"/>
      <c r="X214" s="337" t="s">
        <v>90</v>
      </c>
      <c r="Y214" s="325" t="s">
        <v>61</v>
      </c>
      <c r="Z214" s="316" t="s">
        <v>47</v>
      </c>
      <c r="AA214" s="316" t="s">
        <v>22</v>
      </c>
      <c r="AB214" s="396"/>
      <c r="AC214" s="343"/>
      <c r="AD214" s="375">
        <f t="shared" ref="AD214:AF214" si="51">AD215</f>
        <v>109368</v>
      </c>
      <c r="AE214" s="375">
        <f t="shared" si="51"/>
        <v>65799.5</v>
      </c>
      <c r="AF214" s="375">
        <f t="shared" si="51"/>
        <v>67684.899999999994</v>
      </c>
      <c r="AG214" s="156"/>
      <c r="AH214" s="156"/>
      <c r="AI214" s="133"/>
    </row>
    <row r="215" spans="1:35" s="99" customFormat="1" ht="31.5" x14ac:dyDescent="0.25">
      <c r="A215" s="104"/>
      <c r="B215" s="74"/>
      <c r="C215" s="75"/>
      <c r="D215" s="75"/>
      <c r="E215" s="76"/>
      <c r="F215" s="75"/>
      <c r="G215" s="77"/>
      <c r="H215" s="101"/>
      <c r="I215" s="45"/>
      <c r="J215" s="45"/>
      <c r="K215" s="45"/>
      <c r="L215" s="69"/>
      <c r="M215" s="45"/>
      <c r="N215" s="69"/>
      <c r="O215" s="78"/>
      <c r="P215" s="77"/>
      <c r="Q215" s="79"/>
      <c r="R215" s="83"/>
      <c r="S215" s="83"/>
      <c r="T215" s="83"/>
      <c r="U215" s="83"/>
      <c r="V215" s="83"/>
      <c r="W215" s="101"/>
      <c r="X215" s="408" t="s">
        <v>219</v>
      </c>
      <c r="Y215" s="315" t="s">
        <v>61</v>
      </c>
      <c r="Z215" s="330" t="s">
        <v>47</v>
      </c>
      <c r="AA215" s="330" t="s">
        <v>22</v>
      </c>
      <c r="AB215" s="391" t="s">
        <v>220</v>
      </c>
      <c r="AC215" s="342"/>
      <c r="AD215" s="375">
        <f>AD221+AD216</f>
        <v>109368</v>
      </c>
      <c r="AE215" s="375">
        <f t="shared" ref="AE215:AF215" si="52">AE221+AE216</f>
        <v>65799.5</v>
      </c>
      <c r="AF215" s="375">
        <f t="shared" si="52"/>
        <v>67684.899999999994</v>
      </c>
      <c r="AG215" s="156"/>
      <c r="AH215" s="156"/>
      <c r="AI215" s="133"/>
    </row>
    <row r="216" spans="1:35" s="357" customFormat="1" x14ac:dyDescent="0.25">
      <c r="A216" s="104"/>
      <c r="B216" s="350"/>
      <c r="C216" s="351"/>
      <c r="D216" s="351"/>
      <c r="E216" s="352"/>
      <c r="F216" s="351"/>
      <c r="G216" s="353"/>
      <c r="H216" s="101"/>
      <c r="I216" s="45"/>
      <c r="J216" s="45"/>
      <c r="K216" s="45"/>
      <c r="L216" s="349"/>
      <c r="M216" s="45"/>
      <c r="N216" s="349"/>
      <c r="O216" s="78"/>
      <c r="P216" s="353"/>
      <c r="Q216" s="354"/>
      <c r="R216" s="355"/>
      <c r="S216" s="355"/>
      <c r="T216" s="355"/>
      <c r="U216" s="355"/>
      <c r="V216" s="355"/>
      <c r="W216" s="101"/>
      <c r="X216" s="415" t="s">
        <v>645</v>
      </c>
      <c r="Y216" s="315" t="s">
        <v>61</v>
      </c>
      <c r="Z216" s="330" t="s">
        <v>47</v>
      </c>
      <c r="AA216" s="330" t="s">
        <v>22</v>
      </c>
      <c r="AB216" s="391" t="s">
        <v>644</v>
      </c>
      <c r="AC216" s="317"/>
      <c r="AD216" s="375">
        <f t="shared" ref="AD216:AF218" si="53">AD217</f>
        <v>20856</v>
      </c>
      <c r="AE216" s="375">
        <f t="shared" si="53"/>
        <v>10102.4</v>
      </c>
      <c r="AF216" s="375">
        <f t="shared" si="53"/>
        <v>10466</v>
      </c>
      <c r="AG216" s="359"/>
      <c r="AH216" s="359"/>
      <c r="AI216" s="358"/>
    </row>
    <row r="217" spans="1:35" s="357" customFormat="1" x14ac:dyDescent="0.25">
      <c r="A217" s="104"/>
      <c r="B217" s="350"/>
      <c r="C217" s="351"/>
      <c r="D217" s="351"/>
      <c r="E217" s="352"/>
      <c r="F217" s="351"/>
      <c r="G217" s="353"/>
      <c r="H217" s="101"/>
      <c r="I217" s="45"/>
      <c r="J217" s="45"/>
      <c r="K217" s="45"/>
      <c r="L217" s="349"/>
      <c r="M217" s="45"/>
      <c r="N217" s="349"/>
      <c r="O217" s="78"/>
      <c r="P217" s="353"/>
      <c r="Q217" s="354"/>
      <c r="R217" s="355"/>
      <c r="S217" s="355"/>
      <c r="T217" s="355"/>
      <c r="U217" s="355"/>
      <c r="V217" s="355"/>
      <c r="W217" s="101"/>
      <c r="X217" s="337" t="s">
        <v>646</v>
      </c>
      <c r="Y217" s="315" t="s">
        <v>61</v>
      </c>
      <c r="Z217" s="330" t="s">
        <v>47</v>
      </c>
      <c r="AA217" s="330" t="s">
        <v>22</v>
      </c>
      <c r="AB217" s="391" t="s">
        <v>647</v>
      </c>
      <c r="AC217" s="317"/>
      <c r="AD217" s="375">
        <f t="shared" si="53"/>
        <v>20856</v>
      </c>
      <c r="AE217" s="375">
        <f t="shared" si="53"/>
        <v>10102.4</v>
      </c>
      <c r="AF217" s="375">
        <f t="shared" si="53"/>
        <v>10466</v>
      </c>
      <c r="AG217" s="359"/>
      <c r="AH217" s="359"/>
      <c r="AI217" s="358"/>
    </row>
    <row r="218" spans="1:35" s="357" customFormat="1" x14ac:dyDescent="0.25">
      <c r="A218" s="104"/>
      <c r="B218" s="350"/>
      <c r="C218" s="351"/>
      <c r="D218" s="351"/>
      <c r="E218" s="352"/>
      <c r="F218" s="351"/>
      <c r="G218" s="353"/>
      <c r="H218" s="101"/>
      <c r="I218" s="45"/>
      <c r="J218" s="45"/>
      <c r="K218" s="45"/>
      <c r="L218" s="349"/>
      <c r="M218" s="45"/>
      <c r="N218" s="349"/>
      <c r="O218" s="78"/>
      <c r="P218" s="353"/>
      <c r="Q218" s="354"/>
      <c r="R218" s="355"/>
      <c r="S218" s="355"/>
      <c r="T218" s="355"/>
      <c r="U218" s="355"/>
      <c r="V218" s="355"/>
      <c r="W218" s="101"/>
      <c r="X218" s="337" t="s">
        <v>333</v>
      </c>
      <c r="Y218" s="315" t="s">
        <v>61</v>
      </c>
      <c r="Z218" s="330" t="s">
        <v>47</v>
      </c>
      <c r="AA218" s="330" t="s">
        <v>22</v>
      </c>
      <c r="AB218" s="391" t="s">
        <v>648</v>
      </c>
      <c r="AC218" s="317"/>
      <c r="AD218" s="375">
        <f>AD219</f>
        <v>20856</v>
      </c>
      <c r="AE218" s="375">
        <f t="shared" si="53"/>
        <v>10102.4</v>
      </c>
      <c r="AF218" s="375">
        <f t="shared" si="53"/>
        <v>10466</v>
      </c>
      <c r="AG218" s="359"/>
      <c r="AH218" s="359"/>
      <c r="AI218" s="358"/>
    </row>
    <row r="219" spans="1:35" s="357" customFormat="1" ht="31.5" x14ac:dyDescent="0.25">
      <c r="A219" s="104"/>
      <c r="B219" s="350"/>
      <c r="C219" s="351"/>
      <c r="D219" s="351"/>
      <c r="E219" s="352"/>
      <c r="F219" s="351"/>
      <c r="G219" s="353"/>
      <c r="H219" s="101"/>
      <c r="I219" s="45"/>
      <c r="J219" s="45"/>
      <c r="K219" s="45"/>
      <c r="L219" s="349"/>
      <c r="M219" s="45"/>
      <c r="N219" s="349"/>
      <c r="O219" s="78"/>
      <c r="P219" s="353"/>
      <c r="Q219" s="354"/>
      <c r="R219" s="355"/>
      <c r="S219" s="355"/>
      <c r="T219" s="355"/>
      <c r="U219" s="355"/>
      <c r="V219" s="355"/>
      <c r="W219" s="101"/>
      <c r="X219" s="410" t="s">
        <v>58</v>
      </c>
      <c r="Y219" s="325" t="s">
        <v>61</v>
      </c>
      <c r="Z219" s="330" t="s">
        <v>47</v>
      </c>
      <c r="AA219" s="330" t="s">
        <v>22</v>
      </c>
      <c r="AB219" s="391" t="s">
        <v>648</v>
      </c>
      <c r="AC219" s="317">
        <v>600</v>
      </c>
      <c r="AD219" s="375">
        <f t="shared" ref="AD219:AF219" si="54">AD220</f>
        <v>20856</v>
      </c>
      <c r="AE219" s="375">
        <f t="shared" si="54"/>
        <v>10102.4</v>
      </c>
      <c r="AF219" s="375">
        <f t="shared" si="54"/>
        <v>10466</v>
      </c>
      <c r="AG219" s="359"/>
      <c r="AH219" s="359"/>
      <c r="AI219" s="358"/>
    </row>
    <row r="220" spans="1:35" s="357" customFormat="1" x14ac:dyDescent="0.25">
      <c r="A220" s="104"/>
      <c r="B220" s="350"/>
      <c r="C220" s="351"/>
      <c r="D220" s="351"/>
      <c r="E220" s="352"/>
      <c r="F220" s="351"/>
      <c r="G220" s="353"/>
      <c r="H220" s="101"/>
      <c r="I220" s="45"/>
      <c r="J220" s="45"/>
      <c r="K220" s="45"/>
      <c r="L220" s="349"/>
      <c r="M220" s="45"/>
      <c r="N220" s="349"/>
      <c r="O220" s="78"/>
      <c r="P220" s="353"/>
      <c r="Q220" s="354"/>
      <c r="R220" s="355"/>
      <c r="S220" s="355"/>
      <c r="T220" s="355"/>
      <c r="U220" s="355"/>
      <c r="V220" s="355"/>
      <c r="W220" s="101"/>
      <c r="X220" s="410" t="s">
        <v>59</v>
      </c>
      <c r="Y220" s="315" t="s">
        <v>61</v>
      </c>
      <c r="Z220" s="330" t="s">
        <v>47</v>
      </c>
      <c r="AA220" s="330" t="s">
        <v>22</v>
      </c>
      <c r="AB220" s="391" t="s">
        <v>648</v>
      </c>
      <c r="AC220" s="317">
        <v>610</v>
      </c>
      <c r="AD220" s="375">
        <v>20856</v>
      </c>
      <c r="AE220" s="375">
        <v>10102.4</v>
      </c>
      <c r="AF220" s="375">
        <v>10466</v>
      </c>
      <c r="AG220" s="359"/>
      <c r="AH220" s="359"/>
      <c r="AI220" s="358"/>
    </row>
    <row r="221" spans="1:35" s="99" customFormat="1" x14ac:dyDescent="0.25">
      <c r="A221" s="104"/>
      <c r="B221" s="74"/>
      <c r="C221" s="75"/>
      <c r="D221" s="75"/>
      <c r="E221" s="76"/>
      <c r="F221" s="75"/>
      <c r="G221" s="77"/>
      <c r="H221" s="101"/>
      <c r="I221" s="45"/>
      <c r="J221" s="45"/>
      <c r="K221" s="45"/>
      <c r="L221" s="69"/>
      <c r="M221" s="45"/>
      <c r="N221" s="69"/>
      <c r="O221" s="78"/>
      <c r="P221" s="77"/>
      <c r="Q221" s="79"/>
      <c r="R221" s="83"/>
      <c r="S221" s="83"/>
      <c r="T221" s="83"/>
      <c r="U221" s="83"/>
      <c r="V221" s="83"/>
      <c r="W221" s="101"/>
      <c r="X221" s="408" t="s">
        <v>46</v>
      </c>
      <c r="Y221" s="315" t="s">
        <v>61</v>
      </c>
      <c r="Z221" s="330" t="s">
        <v>47</v>
      </c>
      <c r="AA221" s="330" t="s">
        <v>22</v>
      </c>
      <c r="AB221" s="391" t="s">
        <v>330</v>
      </c>
      <c r="AC221" s="317"/>
      <c r="AD221" s="375">
        <f t="shared" ref="AD221:AF224" si="55">AD222</f>
        <v>88512</v>
      </c>
      <c r="AE221" s="375">
        <f t="shared" si="55"/>
        <v>55697.1</v>
      </c>
      <c r="AF221" s="375">
        <f t="shared" si="55"/>
        <v>57218.9</v>
      </c>
      <c r="AG221" s="156"/>
      <c r="AH221" s="156"/>
      <c r="AI221" s="133"/>
    </row>
    <row r="222" spans="1:35" s="99" customFormat="1" ht="31.5" x14ac:dyDescent="0.25">
      <c r="A222" s="104"/>
      <c r="B222" s="74"/>
      <c r="C222" s="75"/>
      <c r="D222" s="75"/>
      <c r="E222" s="76"/>
      <c r="F222" s="75"/>
      <c r="G222" s="77"/>
      <c r="H222" s="101"/>
      <c r="I222" s="45"/>
      <c r="J222" s="45"/>
      <c r="K222" s="45"/>
      <c r="L222" s="69"/>
      <c r="M222" s="45"/>
      <c r="N222" s="69"/>
      <c r="O222" s="78"/>
      <c r="P222" s="77"/>
      <c r="Q222" s="79"/>
      <c r="R222" s="83"/>
      <c r="S222" s="83"/>
      <c r="T222" s="83"/>
      <c r="U222" s="83"/>
      <c r="V222" s="83"/>
      <c r="W222" s="101"/>
      <c r="X222" s="408" t="s">
        <v>184</v>
      </c>
      <c r="Y222" s="315" t="s">
        <v>61</v>
      </c>
      <c r="Z222" s="330" t="s">
        <v>47</v>
      </c>
      <c r="AA222" s="330" t="s">
        <v>22</v>
      </c>
      <c r="AB222" s="391" t="s">
        <v>331</v>
      </c>
      <c r="AC222" s="317"/>
      <c r="AD222" s="375">
        <f t="shared" si="55"/>
        <v>88512</v>
      </c>
      <c r="AE222" s="375">
        <f t="shared" si="55"/>
        <v>55697.1</v>
      </c>
      <c r="AF222" s="375">
        <f t="shared" si="55"/>
        <v>57218.9</v>
      </c>
      <c r="AG222" s="156"/>
      <c r="AH222" s="156"/>
      <c r="AI222" s="133"/>
    </row>
    <row r="223" spans="1:35" s="99" customFormat="1" ht="31.5" x14ac:dyDescent="0.25">
      <c r="A223" s="104"/>
      <c r="B223" s="74"/>
      <c r="C223" s="75"/>
      <c r="D223" s="75"/>
      <c r="E223" s="76"/>
      <c r="F223" s="75"/>
      <c r="G223" s="77"/>
      <c r="H223" s="101"/>
      <c r="I223" s="45"/>
      <c r="J223" s="45"/>
      <c r="K223" s="45"/>
      <c r="L223" s="69"/>
      <c r="M223" s="45"/>
      <c r="N223" s="69"/>
      <c r="O223" s="78"/>
      <c r="P223" s="77"/>
      <c r="Q223" s="79"/>
      <c r="R223" s="83"/>
      <c r="S223" s="83"/>
      <c r="T223" s="83"/>
      <c r="U223" s="83"/>
      <c r="V223" s="83"/>
      <c r="W223" s="101"/>
      <c r="X223" s="415" t="s">
        <v>643</v>
      </c>
      <c r="Y223" s="315" t="s">
        <v>61</v>
      </c>
      <c r="Z223" s="330" t="s">
        <v>47</v>
      </c>
      <c r="AA223" s="330" t="s">
        <v>22</v>
      </c>
      <c r="AB223" s="391" t="s">
        <v>642</v>
      </c>
      <c r="AC223" s="317"/>
      <c r="AD223" s="375">
        <f>AD224</f>
        <v>88512</v>
      </c>
      <c r="AE223" s="375">
        <f>AE224</f>
        <v>55697.1</v>
      </c>
      <c r="AF223" s="375">
        <f>AF224</f>
        <v>57218.9</v>
      </c>
      <c r="AG223" s="156"/>
      <c r="AH223" s="156"/>
      <c r="AI223" s="133"/>
    </row>
    <row r="224" spans="1:35" s="99" customFormat="1" ht="31.5" x14ac:dyDescent="0.25">
      <c r="A224" s="104"/>
      <c r="B224" s="74"/>
      <c r="C224" s="75"/>
      <c r="D224" s="75"/>
      <c r="E224" s="76"/>
      <c r="F224" s="75"/>
      <c r="G224" s="77"/>
      <c r="H224" s="101"/>
      <c r="I224" s="45"/>
      <c r="J224" s="45"/>
      <c r="K224" s="45"/>
      <c r="L224" s="69"/>
      <c r="M224" s="45"/>
      <c r="N224" s="69"/>
      <c r="O224" s="78"/>
      <c r="P224" s="77"/>
      <c r="Q224" s="79"/>
      <c r="R224" s="83"/>
      <c r="S224" s="83"/>
      <c r="T224" s="83"/>
      <c r="U224" s="83"/>
      <c r="V224" s="83"/>
      <c r="W224" s="101"/>
      <c r="X224" s="410" t="s">
        <v>58</v>
      </c>
      <c r="Y224" s="315" t="s">
        <v>61</v>
      </c>
      <c r="Z224" s="330" t="s">
        <v>47</v>
      </c>
      <c r="AA224" s="330" t="s">
        <v>22</v>
      </c>
      <c r="AB224" s="391" t="s">
        <v>642</v>
      </c>
      <c r="AC224" s="317">
        <v>600</v>
      </c>
      <c r="AD224" s="375">
        <f t="shared" si="55"/>
        <v>88512</v>
      </c>
      <c r="AE224" s="375">
        <f t="shared" si="55"/>
        <v>55697.1</v>
      </c>
      <c r="AF224" s="375">
        <f t="shared" si="55"/>
        <v>57218.9</v>
      </c>
      <c r="AG224" s="156"/>
      <c r="AH224" s="156"/>
      <c r="AI224" s="133"/>
    </row>
    <row r="225" spans="1:35" s="99" customFormat="1" x14ac:dyDescent="0.25">
      <c r="A225" s="104"/>
      <c r="B225" s="74"/>
      <c r="C225" s="75"/>
      <c r="D225" s="75"/>
      <c r="E225" s="76"/>
      <c r="F225" s="75"/>
      <c r="G225" s="77"/>
      <c r="H225" s="101"/>
      <c r="I225" s="45"/>
      <c r="J225" s="45"/>
      <c r="K225" s="45"/>
      <c r="L225" s="69"/>
      <c r="M225" s="45"/>
      <c r="N225" s="69"/>
      <c r="O225" s="78"/>
      <c r="P225" s="77"/>
      <c r="Q225" s="79"/>
      <c r="R225" s="83"/>
      <c r="S225" s="83"/>
      <c r="T225" s="83"/>
      <c r="U225" s="83"/>
      <c r="V225" s="83"/>
      <c r="W225" s="101"/>
      <c r="X225" s="410" t="s">
        <v>59</v>
      </c>
      <c r="Y225" s="315" t="s">
        <v>61</v>
      </c>
      <c r="Z225" s="330" t="s">
        <v>47</v>
      </c>
      <c r="AA225" s="330" t="s">
        <v>22</v>
      </c>
      <c r="AB225" s="391" t="s">
        <v>642</v>
      </c>
      <c r="AC225" s="317">
        <v>610</v>
      </c>
      <c r="AD225" s="375">
        <v>88512</v>
      </c>
      <c r="AE225" s="375">
        <v>55697.1</v>
      </c>
      <c r="AF225" s="375">
        <v>57218.9</v>
      </c>
      <c r="AG225" s="156"/>
      <c r="AH225" s="156"/>
      <c r="AI225" s="133"/>
    </row>
    <row r="226" spans="1:35" s="99" customFormat="1" x14ac:dyDescent="0.25">
      <c r="A226" s="104"/>
      <c r="B226" s="74"/>
      <c r="C226" s="75"/>
      <c r="D226" s="75"/>
      <c r="E226" s="76"/>
      <c r="F226" s="75"/>
      <c r="G226" s="77"/>
      <c r="H226" s="101"/>
      <c r="I226" s="45"/>
      <c r="J226" s="45"/>
      <c r="K226" s="45"/>
      <c r="L226" s="69"/>
      <c r="M226" s="45"/>
      <c r="N226" s="69"/>
      <c r="O226" s="78"/>
      <c r="P226" s="77"/>
      <c r="Q226" s="79"/>
      <c r="R226" s="83"/>
      <c r="S226" s="83"/>
      <c r="T226" s="83"/>
      <c r="U226" s="83"/>
      <c r="V226" s="83"/>
      <c r="W226" s="101"/>
      <c r="X226" s="337" t="s">
        <v>31</v>
      </c>
      <c r="Y226" s="315" t="s">
        <v>61</v>
      </c>
      <c r="Z226" s="332" t="s">
        <v>47</v>
      </c>
      <c r="AA226" s="332">
        <v>10</v>
      </c>
      <c r="AB226" s="397"/>
      <c r="AC226" s="317"/>
      <c r="AD226" s="375">
        <f>AD227</f>
        <v>3120.1</v>
      </c>
      <c r="AE226" s="375">
        <f t="shared" ref="AD226:AF227" si="56">AE227</f>
        <v>3198.1</v>
      </c>
      <c r="AF226" s="375">
        <f t="shared" si="56"/>
        <v>3313.2</v>
      </c>
      <c r="AG226" s="156"/>
      <c r="AH226" s="156"/>
      <c r="AI226" s="133"/>
    </row>
    <row r="227" spans="1:35" s="99" customFormat="1" x14ac:dyDescent="0.25">
      <c r="A227" s="104"/>
      <c r="B227" s="74"/>
      <c r="C227" s="75"/>
      <c r="D227" s="75"/>
      <c r="E227" s="76"/>
      <c r="F227" s="75"/>
      <c r="G227" s="77"/>
      <c r="H227" s="101"/>
      <c r="I227" s="45"/>
      <c r="J227" s="45"/>
      <c r="K227" s="45"/>
      <c r="L227" s="69"/>
      <c r="M227" s="45"/>
      <c r="N227" s="69"/>
      <c r="O227" s="78"/>
      <c r="P227" s="77"/>
      <c r="Q227" s="79"/>
      <c r="R227" s="83"/>
      <c r="S227" s="83"/>
      <c r="T227" s="83"/>
      <c r="U227" s="83"/>
      <c r="V227" s="83"/>
      <c r="W227" s="101"/>
      <c r="X227" s="408" t="s">
        <v>225</v>
      </c>
      <c r="Y227" s="315" t="s">
        <v>61</v>
      </c>
      <c r="Z227" s="332" t="s">
        <v>47</v>
      </c>
      <c r="AA227" s="332">
        <v>10</v>
      </c>
      <c r="AB227" s="391" t="s">
        <v>226</v>
      </c>
      <c r="AC227" s="317"/>
      <c r="AD227" s="375">
        <f t="shared" si="56"/>
        <v>3120.1</v>
      </c>
      <c r="AE227" s="375">
        <f t="shared" si="56"/>
        <v>3198.1</v>
      </c>
      <c r="AF227" s="375">
        <f t="shared" si="56"/>
        <v>3313.2</v>
      </c>
      <c r="AG227" s="156"/>
      <c r="AH227" s="156"/>
      <c r="AI227" s="133"/>
    </row>
    <row r="228" spans="1:35" s="99" customFormat="1" ht="31.5" x14ac:dyDescent="0.25">
      <c r="A228" s="104"/>
      <c r="B228" s="74"/>
      <c r="C228" s="75"/>
      <c r="D228" s="75"/>
      <c r="E228" s="76"/>
      <c r="F228" s="75"/>
      <c r="G228" s="77"/>
      <c r="H228" s="101"/>
      <c r="I228" s="45"/>
      <c r="J228" s="45"/>
      <c r="K228" s="45"/>
      <c r="L228" s="69"/>
      <c r="M228" s="45"/>
      <c r="N228" s="69"/>
      <c r="O228" s="78"/>
      <c r="P228" s="77"/>
      <c r="Q228" s="79"/>
      <c r="R228" s="83"/>
      <c r="S228" s="83"/>
      <c r="T228" s="83"/>
      <c r="U228" s="83"/>
      <c r="V228" s="83"/>
      <c r="W228" s="101"/>
      <c r="X228" s="408" t="s">
        <v>228</v>
      </c>
      <c r="Y228" s="315" t="s">
        <v>61</v>
      </c>
      <c r="Z228" s="332" t="s">
        <v>47</v>
      </c>
      <c r="AA228" s="332">
        <v>10</v>
      </c>
      <c r="AB228" s="391" t="s">
        <v>229</v>
      </c>
      <c r="AC228" s="322"/>
      <c r="AD228" s="375">
        <f>AD229+AD237+AD233</f>
        <v>3120.1</v>
      </c>
      <c r="AE228" s="375">
        <f>AE229+AE237+AE233</f>
        <v>3198.1</v>
      </c>
      <c r="AF228" s="375">
        <f>AF229+AF237+AF233</f>
        <v>3313.2</v>
      </c>
      <c r="AG228" s="156"/>
      <c r="AH228" s="156"/>
      <c r="AI228" s="133"/>
    </row>
    <row r="229" spans="1:35" s="99" customFormat="1" x14ac:dyDescent="0.25">
      <c r="A229" s="104"/>
      <c r="B229" s="74"/>
      <c r="C229" s="75"/>
      <c r="D229" s="75"/>
      <c r="E229" s="76"/>
      <c r="F229" s="75"/>
      <c r="G229" s="77"/>
      <c r="H229" s="101"/>
      <c r="I229" s="45"/>
      <c r="J229" s="45"/>
      <c r="K229" s="45"/>
      <c r="L229" s="69"/>
      <c r="M229" s="45"/>
      <c r="N229" s="69"/>
      <c r="O229" s="78"/>
      <c r="P229" s="77"/>
      <c r="Q229" s="79"/>
      <c r="R229" s="83"/>
      <c r="S229" s="83"/>
      <c r="T229" s="83"/>
      <c r="U229" s="83"/>
      <c r="V229" s="83"/>
      <c r="W229" s="101"/>
      <c r="X229" s="408" t="s">
        <v>358</v>
      </c>
      <c r="Y229" s="315" t="s">
        <v>61</v>
      </c>
      <c r="Z229" s="332" t="s">
        <v>47</v>
      </c>
      <c r="AA229" s="332">
        <v>10</v>
      </c>
      <c r="AB229" s="391" t="s">
        <v>359</v>
      </c>
      <c r="AC229" s="322"/>
      <c r="AD229" s="375">
        <f t="shared" ref="AD229:AF231" si="57">AD230</f>
        <v>2650</v>
      </c>
      <c r="AE229" s="375">
        <f t="shared" si="57"/>
        <v>2728</v>
      </c>
      <c r="AF229" s="375">
        <f t="shared" si="57"/>
        <v>2843.1</v>
      </c>
      <c r="AG229" s="156"/>
      <c r="AH229" s="156"/>
      <c r="AI229" s="133"/>
    </row>
    <row r="230" spans="1:35" s="99" customFormat="1" x14ac:dyDescent="0.25">
      <c r="A230" s="104"/>
      <c r="B230" s="74"/>
      <c r="C230" s="75"/>
      <c r="D230" s="75"/>
      <c r="E230" s="76"/>
      <c r="F230" s="75"/>
      <c r="G230" s="77"/>
      <c r="H230" s="101"/>
      <c r="I230" s="45"/>
      <c r="J230" s="45"/>
      <c r="K230" s="45"/>
      <c r="L230" s="69"/>
      <c r="M230" s="45"/>
      <c r="N230" s="69"/>
      <c r="O230" s="78"/>
      <c r="P230" s="77"/>
      <c r="Q230" s="79"/>
      <c r="R230" s="83"/>
      <c r="S230" s="83"/>
      <c r="T230" s="83"/>
      <c r="U230" s="83"/>
      <c r="V230" s="83"/>
      <c r="W230" s="101"/>
      <c r="X230" s="415" t="s">
        <v>360</v>
      </c>
      <c r="Y230" s="315" t="s">
        <v>61</v>
      </c>
      <c r="Z230" s="332" t="s">
        <v>47</v>
      </c>
      <c r="AA230" s="332">
        <v>10</v>
      </c>
      <c r="AB230" s="391" t="s">
        <v>361</v>
      </c>
      <c r="AC230" s="442"/>
      <c r="AD230" s="375">
        <f t="shared" si="57"/>
        <v>2650</v>
      </c>
      <c r="AE230" s="375">
        <f t="shared" si="57"/>
        <v>2728</v>
      </c>
      <c r="AF230" s="375">
        <f t="shared" si="57"/>
        <v>2843.1</v>
      </c>
      <c r="AG230" s="156"/>
      <c r="AH230" s="156"/>
      <c r="AI230" s="133"/>
    </row>
    <row r="231" spans="1:35" s="99" customFormat="1" x14ac:dyDescent="0.25">
      <c r="A231" s="104"/>
      <c r="B231" s="74"/>
      <c r="C231" s="75"/>
      <c r="D231" s="75"/>
      <c r="E231" s="76"/>
      <c r="F231" s="75"/>
      <c r="G231" s="77"/>
      <c r="H231" s="101"/>
      <c r="I231" s="45"/>
      <c r="J231" s="45"/>
      <c r="K231" s="45"/>
      <c r="L231" s="69"/>
      <c r="M231" s="45"/>
      <c r="N231" s="69"/>
      <c r="O231" s="78"/>
      <c r="P231" s="77"/>
      <c r="Q231" s="79"/>
      <c r="R231" s="83"/>
      <c r="S231" s="83"/>
      <c r="T231" s="83"/>
      <c r="U231" s="83"/>
      <c r="V231" s="83"/>
      <c r="W231" s="101"/>
      <c r="X231" s="337" t="s">
        <v>117</v>
      </c>
      <c r="Y231" s="315" t="s">
        <v>61</v>
      </c>
      <c r="Z231" s="332" t="s">
        <v>47</v>
      </c>
      <c r="AA231" s="332">
        <v>10</v>
      </c>
      <c r="AB231" s="391" t="s">
        <v>361</v>
      </c>
      <c r="AC231" s="317">
        <v>200</v>
      </c>
      <c r="AD231" s="375">
        <f t="shared" si="57"/>
        <v>2650</v>
      </c>
      <c r="AE231" s="375">
        <f t="shared" si="57"/>
        <v>2728</v>
      </c>
      <c r="AF231" s="375">
        <f t="shared" si="57"/>
        <v>2843.1</v>
      </c>
      <c r="AG231" s="156"/>
      <c r="AH231" s="156"/>
      <c r="AI231" s="133"/>
    </row>
    <row r="232" spans="1:35" s="99" customFormat="1" ht="31.5" x14ac:dyDescent="0.25">
      <c r="A232" s="104"/>
      <c r="B232" s="74"/>
      <c r="C232" s="75"/>
      <c r="D232" s="75"/>
      <c r="E232" s="76"/>
      <c r="F232" s="75"/>
      <c r="G232" s="77"/>
      <c r="H232" s="101"/>
      <c r="I232" s="45"/>
      <c r="J232" s="45"/>
      <c r="K232" s="45"/>
      <c r="L232" s="69"/>
      <c r="M232" s="45"/>
      <c r="N232" s="69"/>
      <c r="O232" s="78"/>
      <c r="P232" s="77"/>
      <c r="Q232" s="79"/>
      <c r="R232" s="83"/>
      <c r="S232" s="83"/>
      <c r="T232" s="83"/>
      <c r="U232" s="83"/>
      <c r="V232" s="83"/>
      <c r="W232" s="101"/>
      <c r="X232" s="337" t="s">
        <v>50</v>
      </c>
      <c r="Y232" s="315" t="s">
        <v>61</v>
      </c>
      <c r="Z232" s="332" t="s">
        <v>47</v>
      </c>
      <c r="AA232" s="332">
        <v>10</v>
      </c>
      <c r="AB232" s="391" t="s">
        <v>361</v>
      </c>
      <c r="AC232" s="317">
        <v>240</v>
      </c>
      <c r="AD232" s="375">
        <v>2650</v>
      </c>
      <c r="AE232" s="375">
        <v>2728</v>
      </c>
      <c r="AF232" s="375">
        <v>2843.1</v>
      </c>
      <c r="AG232" s="219"/>
      <c r="AH232" s="156"/>
      <c r="AI232" s="133"/>
    </row>
    <row r="233" spans="1:35" s="99" customFormat="1" x14ac:dyDescent="0.25">
      <c r="A233" s="104"/>
      <c r="B233" s="74"/>
      <c r="C233" s="75"/>
      <c r="D233" s="75"/>
      <c r="E233" s="76"/>
      <c r="F233" s="75"/>
      <c r="G233" s="77"/>
      <c r="H233" s="101"/>
      <c r="I233" s="45"/>
      <c r="J233" s="45"/>
      <c r="K233" s="45"/>
      <c r="L233" s="69"/>
      <c r="M233" s="45"/>
      <c r="N233" s="69"/>
      <c r="O233" s="78"/>
      <c r="P233" s="77"/>
      <c r="Q233" s="79"/>
      <c r="R233" s="83"/>
      <c r="S233" s="83"/>
      <c r="T233" s="83"/>
      <c r="U233" s="83"/>
      <c r="V233" s="83"/>
      <c r="W233" s="101"/>
      <c r="X233" s="408" t="s">
        <v>376</v>
      </c>
      <c r="Y233" s="315" t="s">
        <v>61</v>
      </c>
      <c r="Z233" s="332" t="s">
        <v>47</v>
      </c>
      <c r="AA233" s="332">
        <v>10</v>
      </c>
      <c r="AB233" s="391" t="s">
        <v>377</v>
      </c>
      <c r="AC233" s="317"/>
      <c r="AD233" s="375">
        <f t="shared" ref="AD233:AF235" si="58">AD234</f>
        <v>170.1</v>
      </c>
      <c r="AE233" s="375">
        <f t="shared" si="58"/>
        <v>170.1</v>
      </c>
      <c r="AF233" s="375">
        <f t="shared" si="58"/>
        <v>170.1</v>
      </c>
      <c r="AG233" s="156"/>
      <c r="AH233" s="156"/>
      <c r="AI233" s="133"/>
    </row>
    <row r="234" spans="1:35" s="99" customFormat="1" x14ac:dyDescent="0.25">
      <c r="A234" s="104"/>
      <c r="B234" s="74"/>
      <c r="C234" s="75"/>
      <c r="D234" s="75"/>
      <c r="E234" s="76"/>
      <c r="F234" s="75"/>
      <c r="G234" s="77"/>
      <c r="H234" s="101"/>
      <c r="I234" s="45"/>
      <c r="J234" s="45"/>
      <c r="K234" s="45"/>
      <c r="L234" s="69"/>
      <c r="M234" s="45"/>
      <c r="N234" s="69"/>
      <c r="O234" s="78"/>
      <c r="P234" s="77"/>
      <c r="Q234" s="79"/>
      <c r="R234" s="83"/>
      <c r="S234" s="83"/>
      <c r="T234" s="83"/>
      <c r="U234" s="83"/>
      <c r="V234" s="83"/>
      <c r="W234" s="101"/>
      <c r="X234" s="415" t="s">
        <v>378</v>
      </c>
      <c r="Y234" s="315" t="s">
        <v>61</v>
      </c>
      <c r="Z234" s="332" t="s">
        <v>47</v>
      </c>
      <c r="AA234" s="332">
        <v>10</v>
      </c>
      <c r="AB234" s="391" t="s">
        <v>379</v>
      </c>
      <c r="AC234" s="317"/>
      <c r="AD234" s="375">
        <f t="shared" si="58"/>
        <v>170.1</v>
      </c>
      <c r="AE234" s="375">
        <f t="shared" si="58"/>
        <v>170.1</v>
      </c>
      <c r="AF234" s="375">
        <f t="shared" si="58"/>
        <v>170.1</v>
      </c>
      <c r="AG234" s="156"/>
      <c r="AH234" s="156"/>
      <c r="AI234" s="133"/>
    </row>
    <row r="235" spans="1:35" s="99" customFormat="1" x14ac:dyDescent="0.25">
      <c r="A235" s="104"/>
      <c r="B235" s="74"/>
      <c r="C235" s="75"/>
      <c r="D235" s="75"/>
      <c r="E235" s="76"/>
      <c r="F235" s="75"/>
      <c r="G235" s="77"/>
      <c r="H235" s="101"/>
      <c r="I235" s="45"/>
      <c r="J235" s="45"/>
      <c r="K235" s="45"/>
      <c r="L235" s="69"/>
      <c r="M235" s="45"/>
      <c r="N235" s="69"/>
      <c r="O235" s="78"/>
      <c r="P235" s="77"/>
      <c r="Q235" s="79"/>
      <c r="R235" s="83"/>
      <c r="S235" s="83"/>
      <c r="T235" s="83"/>
      <c r="U235" s="83"/>
      <c r="V235" s="83"/>
      <c r="W235" s="101"/>
      <c r="X235" s="337" t="s">
        <v>117</v>
      </c>
      <c r="Y235" s="315" t="s">
        <v>61</v>
      </c>
      <c r="Z235" s="332" t="s">
        <v>47</v>
      </c>
      <c r="AA235" s="332">
        <v>10</v>
      </c>
      <c r="AB235" s="391" t="s">
        <v>379</v>
      </c>
      <c r="AC235" s="317">
        <v>200</v>
      </c>
      <c r="AD235" s="375">
        <f t="shared" si="58"/>
        <v>170.1</v>
      </c>
      <c r="AE235" s="375">
        <f t="shared" si="58"/>
        <v>170.1</v>
      </c>
      <c r="AF235" s="375">
        <f t="shared" si="58"/>
        <v>170.1</v>
      </c>
      <c r="AG235" s="156"/>
      <c r="AH235" s="156"/>
      <c r="AI235" s="133"/>
    </row>
    <row r="236" spans="1:35" s="99" customFormat="1" ht="31.5" x14ac:dyDescent="0.25">
      <c r="A236" s="104"/>
      <c r="B236" s="74"/>
      <c r="C236" s="75"/>
      <c r="D236" s="75"/>
      <c r="E236" s="76"/>
      <c r="F236" s="75"/>
      <c r="G236" s="77"/>
      <c r="H236" s="101"/>
      <c r="I236" s="45"/>
      <c r="J236" s="45"/>
      <c r="K236" s="45"/>
      <c r="L236" s="69"/>
      <c r="M236" s="45"/>
      <c r="N236" s="69"/>
      <c r="O236" s="78"/>
      <c r="P236" s="77"/>
      <c r="Q236" s="79"/>
      <c r="R236" s="83"/>
      <c r="S236" s="83"/>
      <c r="T236" s="83"/>
      <c r="U236" s="83"/>
      <c r="V236" s="83"/>
      <c r="W236" s="101"/>
      <c r="X236" s="337" t="s">
        <v>50</v>
      </c>
      <c r="Y236" s="315" t="s">
        <v>61</v>
      </c>
      <c r="Z236" s="332" t="s">
        <v>47</v>
      </c>
      <c r="AA236" s="332">
        <v>10</v>
      </c>
      <c r="AB236" s="391" t="s">
        <v>379</v>
      </c>
      <c r="AC236" s="317">
        <v>240</v>
      </c>
      <c r="AD236" s="375">
        <v>170.1</v>
      </c>
      <c r="AE236" s="375">
        <v>170.1</v>
      </c>
      <c r="AF236" s="375">
        <v>170.1</v>
      </c>
      <c r="AG236" s="156"/>
      <c r="AH236" s="156"/>
      <c r="AI236" s="133"/>
    </row>
    <row r="237" spans="1:35" s="99" customFormat="1" x14ac:dyDescent="0.25">
      <c r="A237" s="104"/>
      <c r="B237" s="74"/>
      <c r="C237" s="75"/>
      <c r="D237" s="75"/>
      <c r="E237" s="76"/>
      <c r="F237" s="75"/>
      <c r="G237" s="77"/>
      <c r="H237" s="101"/>
      <c r="I237" s="45"/>
      <c r="J237" s="45"/>
      <c r="K237" s="45"/>
      <c r="L237" s="69"/>
      <c r="M237" s="45"/>
      <c r="N237" s="69"/>
      <c r="O237" s="78"/>
      <c r="P237" s="77"/>
      <c r="Q237" s="79"/>
      <c r="R237" s="83"/>
      <c r="S237" s="83"/>
      <c r="T237" s="83"/>
      <c r="U237" s="83"/>
      <c r="V237" s="83"/>
      <c r="W237" s="101"/>
      <c r="X237" s="408" t="s">
        <v>362</v>
      </c>
      <c r="Y237" s="315" t="s">
        <v>61</v>
      </c>
      <c r="Z237" s="332" t="s">
        <v>47</v>
      </c>
      <c r="AA237" s="332">
        <v>10</v>
      </c>
      <c r="AB237" s="391" t="s">
        <v>363</v>
      </c>
      <c r="AC237" s="317"/>
      <c r="AD237" s="375">
        <f t="shared" ref="AD237:AF239" si="59">AD238</f>
        <v>300</v>
      </c>
      <c r="AE237" s="375">
        <f t="shared" si="59"/>
        <v>300</v>
      </c>
      <c r="AF237" s="375">
        <f t="shared" si="59"/>
        <v>300</v>
      </c>
      <c r="AG237" s="156"/>
      <c r="AH237" s="156"/>
      <c r="AI237" s="133"/>
    </row>
    <row r="238" spans="1:35" s="99" customFormat="1" x14ac:dyDescent="0.25">
      <c r="A238" s="104"/>
      <c r="B238" s="74"/>
      <c r="C238" s="75"/>
      <c r="D238" s="75"/>
      <c r="E238" s="76"/>
      <c r="F238" s="75"/>
      <c r="G238" s="77"/>
      <c r="H238" s="101"/>
      <c r="I238" s="45"/>
      <c r="J238" s="45"/>
      <c r="K238" s="45"/>
      <c r="L238" s="69"/>
      <c r="M238" s="45"/>
      <c r="N238" s="69"/>
      <c r="O238" s="78"/>
      <c r="P238" s="77"/>
      <c r="Q238" s="79"/>
      <c r="R238" s="83"/>
      <c r="S238" s="83"/>
      <c r="T238" s="83"/>
      <c r="U238" s="83"/>
      <c r="V238" s="83"/>
      <c r="W238" s="101"/>
      <c r="X238" s="415" t="s">
        <v>364</v>
      </c>
      <c r="Y238" s="315" t="s">
        <v>61</v>
      </c>
      <c r="Z238" s="332" t="s">
        <v>47</v>
      </c>
      <c r="AA238" s="332">
        <v>10</v>
      </c>
      <c r="AB238" s="391" t="s">
        <v>365</v>
      </c>
      <c r="AC238" s="317"/>
      <c r="AD238" s="375">
        <f t="shared" si="59"/>
        <v>300</v>
      </c>
      <c r="AE238" s="375">
        <f t="shared" si="59"/>
        <v>300</v>
      </c>
      <c r="AF238" s="375">
        <f t="shared" si="59"/>
        <v>300</v>
      </c>
      <c r="AG238" s="156"/>
      <c r="AH238" s="156"/>
      <c r="AI238" s="133"/>
    </row>
    <row r="239" spans="1:35" s="99" customFormat="1" x14ac:dyDescent="0.25">
      <c r="A239" s="104"/>
      <c r="B239" s="74"/>
      <c r="C239" s="75"/>
      <c r="D239" s="75"/>
      <c r="E239" s="76"/>
      <c r="F239" s="75"/>
      <c r="G239" s="77"/>
      <c r="H239" s="101"/>
      <c r="I239" s="45"/>
      <c r="J239" s="45"/>
      <c r="K239" s="45"/>
      <c r="L239" s="69"/>
      <c r="M239" s="45"/>
      <c r="N239" s="69"/>
      <c r="O239" s="78"/>
      <c r="P239" s="77"/>
      <c r="Q239" s="79"/>
      <c r="R239" s="83"/>
      <c r="S239" s="83"/>
      <c r="T239" s="83"/>
      <c r="U239" s="83"/>
      <c r="V239" s="83"/>
      <c r="W239" s="101"/>
      <c r="X239" s="337" t="s">
        <v>117</v>
      </c>
      <c r="Y239" s="315" t="s">
        <v>61</v>
      </c>
      <c r="Z239" s="332" t="s">
        <v>47</v>
      </c>
      <c r="AA239" s="332">
        <v>10</v>
      </c>
      <c r="AB239" s="391" t="s">
        <v>365</v>
      </c>
      <c r="AC239" s="317">
        <v>200</v>
      </c>
      <c r="AD239" s="375">
        <f t="shared" si="59"/>
        <v>300</v>
      </c>
      <c r="AE239" s="375">
        <f t="shared" si="59"/>
        <v>300</v>
      </c>
      <c r="AF239" s="375">
        <f t="shared" si="59"/>
        <v>300</v>
      </c>
      <c r="AG239" s="156"/>
      <c r="AH239" s="156"/>
      <c r="AI239" s="133"/>
    </row>
    <row r="240" spans="1:35" s="99" customFormat="1" ht="31.5" x14ac:dyDescent="0.25">
      <c r="A240" s="104"/>
      <c r="B240" s="74"/>
      <c r="C240" s="75"/>
      <c r="D240" s="75"/>
      <c r="E240" s="76"/>
      <c r="F240" s="75"/>
      <c r="G240" s="77"/>
      <c r="H240" s="101"/>
      <c r="I240" s="45"/>
      <c r="J240" s="45"/>
      <c r="K240" s="45"/>
      <c r="L240" s="69"/>
      <c r="M240" s="45"/>
      <c r="N240" s="69"/>
      <c r="O240" s="78"/>
      <c r="P240" s="77"/>
      <c r="Q240" s="79"/>
      <c r="R240" s="83"/>
      <c r="S240" s="83"/>
      <c r="T240" s="83"/>
      <c r="U240" s="83"/>
      <c r="V240" s="83"/>
      <c r="W240" s="101"/>
      <c r="X240" s="337" t="s">
        <v>50</v>
      </c>
      <c r="Y240" s="315" t="s">
        <v>61</v>
      </c>
      <c r="Z240" s="332" t="s">
        <v>47</v>
      </c>
      <c r="AA240" s="332">
        <v>10</v>
      </c>
      <c r="AB240" s="391" t="s">
        <v>365</v>
      </c>
      <c r="AC240" s="317">
        <v>240</v>
      </c>
      <c r="AD240" s="375">
        <v>300</v>
      </c>
      <c r="AE240" s="375">
        <v>300</v>
      </c>
      <c r="AF240" s="375">
        <v>300</v>
      </c>
      <c r="AG240" s="156"/>
      <c r="AH240" s="156"/>
      <c r="AI240" s="133"/>
    </row>
    <row r="241" spans="1:35" s="99" customFormat="1" x14ac:dyDescent="0.25">
      <c r="A241" s="105"/>
      <c r="B241" s="23"/>
      <c r="C241" s="1"/>
      <c r="D241" s="1"/>
      <c r="E241" s="2"/>
      <c r="F241" s="2"/>
      <c r="G241" s="106"/>
      <c r="H241" s="101"/>
      <c r="I241" s="45"/>
      <c r="J241" s="45"/>
      <c r="K241" s="45"/>
      <c r="L241" s="69"/>
      <c r="M241" s="45"/>
      <c r="N241" s="69"/>
      <c r="O241" s="78"/>
      <c r="P241" s="77"/>
      <c r="Q241" s="79"/>
      <c r="R241" s="83"/>
      <c r="S241" s="83"/>
      <c r="T241" s="83"/>
      <c r="U241" s="83"/>
      <c r="V241" s="83"/>
      <c r="W241" s="101"/>
      <c r="X241" s="337" t="s">
        <v>49</v>
      </c>
      <c r="Y241" s="315" t="s">
        <v>61</v>
      </c>
      <c r="Z241" s="316" t="s">
        <v>47</v>
      </c>
      <c r="AA241" s="316">
        <v>12</v>
      </c>
      <c r="AB241" s="398"/>
      <c r="AC241" s="317"/>
      <c r="AD241" s="375">
        <f>AD242</f>
        <v>1091.7</v>
      </c>
      <c r="AE241" s="375">
        <f t="shared" ref="AE241:AF241" si="60">AE242</f>
        <v>1091.7</v>
      </c>
      <c r="AF241" s="375">
        <f t="shared" si="60"/>
        <v>1091.7</v>
      </c>
      <c r="AG241" s="156"/>
      <c r="AH241" s="156"/>
      <c r="AI241" s="133"/>
    </row>
    <row r="242" spans="1:35" s="99" customFormat="1" ht="31.5" x14ac:dyDescent="0.25">
      <c r="A242" s="43"/>
      <c r="B242" s="74"/>
      <c r="C242" s="75"/>
      <c r="D242" s="75"/>
      <c r="E242" s="76"/>
      <c r="F242" s="76"/>
      <c r="G242" s="80"/>
      <c r="H242" s="101"/>
      <c r="I242" s="45"/>
      <c r="J242" s="45"/>
      <c r="K242" s="45"/>
      <c r="L242" s="69"/>
      <c r="M242" s="45"/>
      <c r="N242" s="69"/>
      <c r="O242" s="78"/>
      <c r="P242" s="77"/>
      <c r="Q242" s="79"/>
      <c r="R242" s="83"/>
      <c r="S242" s="83"/>
      <c r="T242" s="83"/>
      <c r="U242" s="83"/>
      <c r="V242" s="83"/>
      <c r="W242" s="101"/>
      <c r="X242" s="408" t="s">
        <v>154</v>
      </c>
      <c r="Y242" s="315" t="s">
        <v>61</v>
      </c>
      <c r="Z242" s="316" t="s">
        <v>47</v>
      </c>
      <c r="AA242" s="316">
        <v>12</v>
      </c>
      <c r="AB242" s="390" t="s">
        <v>99</v>
      </c>
      <c r="AC242" s="317"/>
      <c r="AD242" s="375">
        <f t="shared" ref="AD242:AF243" si="61">AD243</f>
        <v>1091.7</v>
      </c>
      <c r="AE242" s="375">
        <f t="shared" si="61"/>
        <v>1091.7</v>
      </c>
      <c r="AF242" s="375">
        <f t="shared" si="61"/>
        <v>1091.7</v>
      </c>
      <c r="AG242" s="156"/>
      <c r="AH242" s="156"/>
      <c r="AI242" s="133"/>
    </row>
    <row r="243" spans="1:35" s="99" customFormat="1" x14ac:dyDescent="0.25">
      <c r="A243" s="43"/>
      <c r="B243" s="74"/>
      <c r="C243" s="75"/>
      <c r="D243" s="75"/>
      <c r="E243" s="76"/>
      <c r="F243" s="76"/>
      <c r="G243" s="80"/>
      <c r="H243" s="101"/>
      <c r="I243" s="45"/>
      <c r="J243" s="45"/>
      <c r="K243" s="45"/>
      <c r="L243" s="69"/>
      <c r="M243" s="45"/>
      <c r="N243" s="69"/>
      <c r="O243" s="78"/>
      <c r="P243" s="77"/>
      <c r="Q243" s="79"/>
      <c r="R243" s="83"/>
      <c r="S243" s="83"/>
      <c r="T243" s="83"/>
      <c r="U243" s="83"/>
      <c r="V243" s="83"/>
      <c r="W243" s="101"/>
      <c r="X243" s="408" t="s">
        <v>155</v>
      </c>
      <c r="Y243" s="315" t="s">
        <v>61</v>
      </c>
      <c r="Z243" s="316" t="s">
        <v>47</v>
      </c>
      <c r="AA243" s="316">
        <v>12</v>
      </c>
      <c r="AB243" s="390" t="s">
        <v>103</v>
      </c>
      <c r="AC243" s="317"/>
      <c r="AD243" s="375">
        <f t="shared" si="61"/>
        <v>1091.7</v>
      </c>
      <c r="AE243" s="375">
        <f t="shared" si="61"/>
        <v>1091.7</v>
      </c>
      <c r="AF243" s="375">
        <f t="shared" si="61"/>
        <v>1091.7</v>
      </c>
      <c r="AG243" s="156"/>
      <c r="AH243" s="156"/>
      <c r="AI243" s="133"/>
    </row>
    <row r="244" spans="1:35" s="99" customFormat="1" x14ac:dyDescent="0.25">
      <c r="A244" s="43"/>
      <c r="B244" s="74"/>
      <c r="C244" s="75"/>
      <c r="D244" s="75"/>
      <c r="E244" s="76"/>
      <c r="F244" s="76"/>
      <c r="G244" s="80"/>
      <c r="H244" s="101"/>
      <c r="I244" s="45"/>
      <c r="J244" s="45"/>
      <c r="K244" s="45"/>
      <c r="L244" s="69"/>
      <c r="M244" s="45"/>
      <c r="N244" s="69"/>
      <c r="O244" s="78"/>
      <c r="P244" s="77"/>
      <c r="Q244" s="79"/>
      <c r="R244" s="83"/>
      <c r="S244" s="83"/>
      <c r="T244" s="83"/>
      <c r="U244" s="83"/>
      <c r="V244" s="83"/>
      <c r="W244" s="101"/>
      <c r="X244" s="420" t="s">
        <v>505</v>
      </c>
      <c r="Y244" s="315" t="s">
        <v>61</v>
      </c>
      <c r="Z244" s="316" t="s">
        <v>47</v>
      </c>
      <c r="AA244" s="316">
        <v>12</v>
      </c>
      <c r="AB244" s="390" t="s">
        <v>324</v>
      </c>
      <c r="AC244" s="331"/>
      <c r="AD244" s="375">
        <f>AD245+AD248</f>
        <v>1091.7</v>
      </c>
      <c r="AE244" s="375">
        <f>AE245+AE248</f>
        <v>1091.7</v>
      </c>
      <c r="AF244" s="375">
        <f>AF245+AF248</f>
        <v>1091.7</v>
      </c>
      <c r="AG244" s="156"/>
      <c r="AH244" s="156"/>
      <c r="AI244" s="133"/>
    </row>
    <row r="245" spans="1:35" s="99" customFormat="1" x14ac:dyDescent="0.25">
      <c r="A245" s="43"/>
      <c r="B245" s="74"/>
      <c r="C245" s="75"/>
      <c r="D245" s="75"/>
      <c r="E245" s="76"/>
      <c r="F245" s="76"/>
      <c r="G245" s="80"/>
      <c r="H245" s="101"/>
      <c r="I245" s="45"/>
      <c r="J245" s="45"/>
      <c r="K245" s="45"/>
      <c r="L245" s="69"/>
      <c r="M245" s="45"/>
      <c r="N245" s="69"/>
      <c r="O245" s="78"/>
      <c r="P245" s="77"/>
      <c r="Q245" s="79"/>
      <c r="R245" s="83"/>
      <c r="S245" s="83"/>
      <c r="T245" s="83"/>
      <c r="U245" s="83"/>
      <c r="V245" s="83"/>
      <c r="W245" s="101"/>
      <c r="X245" s="417" t="s">
        <v>238</v>
      </c>
      <c r="Y245" s="315" t="s">
        <v>61</v>
      </c>
      <c r="Z245" s="316" t="s">
        <v>47</v>
      </c>
      <c r="AA245" s="316">
        <v>12</v>
      </c>
      <c r="AB245" s="391" t="s">
        <v>323</v>
      </c>
      <c r="AC245" s="342"/>
      <c r="AD245" s="375">
        <f t="shared" ref="AD245:AF246" si="62">AD246</f>
        <v>607.70000000000005</v>
      </c>
      <c r="AE245" s="375">
        <f t="shared" si="62"/>
        <v>607.70000000000005</v>
      </c>
      <c r="AF245" s="375">
        <f t="shared" si="62"/>
        <v>607.70000000000005</v>
      </c>
      <c r="AG245" s="156"/>
      <c r="AH245" s="156"/>
      <c r="AI245" s="133"/>
    </row>
    <row r="246" spans="1:35" s="99" customFormat="1" x14ac:dyDescent="0.25">
      <c r="A246" s="43"/>
      <c r="B246" s="74"/>
      <c r="C246" s="75"/>
      <c r="D246" s="75"/>
      <c r="E246" s="76"/>
      <c r="F246" s="76"/>
      <c r="G246" s="80"/>
      <c r="H246" s="101"/>
      <c r="I246" s="45"/>
      <c r="J246" s="45"/>
      <c r="K246" s="45"/>
      <c r="L246" s="69"/>
      <c r="M246" s="45"/>
      <c r="N246" s="69"/>
      <c r="O246" s="78"/>
      <c r="P246" s="77"/>
      <c r="Q246" s="79"/>
      <c r="R246" s="83"/>
      <c r="S246" s="83"/>
      <c r="T246" s="83"/>
      <c r="U246" s="83"/>
      <c r="V246" s="83"/>
      <c r="W246" s="101"/>
      <c r="X246" s="337" t="s">
        <v>117</v>
      </c>
      <c r="Y246" s="315" t="s">
        <v>61</v>
      </c>
      <c r="Z246" s="316" t="s">
        <v>47</v>
      </c>
      <c r="AA246" s="316">
        <v>12</v>
      </c>
      <c r="AB246" s="391" t="s">
        <v>323</v>
      </c>
      <c r="AC246" s="317">
        <v>200</v>
      </c>
      <c r="AD246" s="375">
        <f t="shared" si="62"/>
        <v>607.70000000000005</v>
      </c>
      <c r="AE246" s="375">
        <f t="shared" si="62"/>
        <v>607.70000000000005</v>
      </c>
      <c r="AF246" s="375">
        <f t="shared" si="62"/>
        <v>607.70000000000005</v>
      </c>
      <c r="AG246" s="221"/>
      <c r="AH246" s="156"/>
      <c r="AI246" s="133"/>
    </row>
    <row r="247" spans="1:35" s="99" customFormat="1" ht="31.5" x14ac:dyDescent="0.25">
      <c r="A247" s="43"/>
      <c r="B247" s="74"/>
      <c r="C247" s="75"/>
      <c r="D247" s="75"/>
      <c r="E247" s="76"/>
      <c r="F247" s="76"/>
      <c r="G247" s="80"/>
      <c r="H247" s="101"/>
      <c r="I247" s="45"/>
      <c r="J247" s="45"/>
      <c r="K247" s="45"/>
      <c r="L247" s="69"/>
      <c r="M247" s="45"/>
      <c r="N247" s="69"/>
      <c r="O247" s="78"/>
      <c r="P247" s="77"/>
      <c r="Q247" s="79"/>
      <c r="R247" s="83"/>
      <c r="S247" s="83"/>
      <c r="T247" s="83"/>
      <c r="U247" s="83"/>
      <c r="V247" s="83"/>
      <c r="W247" s="101"/>
      <c r="X247" s="337" t="s">
        <v>50</v>
      </c>
      <c r="Y247" s="315" t="s">
        <v>61</v>
      </c>
      <c r="Z247" s="316" t="s">
        <v>47</v>
      </c>
      <c r="AA247" s="316">
        <v>12</v>
      </c>
      <c r="AB247" s="391" t="s">
        <v>323</v>
      </c>
      <c r="AC247" s="317">
        <v>240</v>
      </c>
      <c r="AD247" s="375">
        <v>607.70000000000005</v>
      </c>
      <c r="AE247" s="375">
        <v>607.70000000000005</v>
      </c>
      <c r="AF247" s="375">
        <v>607.70000000000005</v>
      </c>
      <c r="AG247" s="156"/>
      <c r="AH247" s="156"/>
      <c r="AI247" s="133"/>
    </row>
    <row r="248" spans="1:35" s="99" customFormat="1" ht="47.25" x14ac:dyDescent="0.25">
      <c r="A248" s="43"/>
      <c r="B248" s="74"/>
      <c r="C248" s="75"/>
      <c r="D248" s="75"/>
      <c r="E248" s="76"/>
      <c r="F248" s="76"/>
      <c r="G248" s="80"/>
      <c r="H248" s="101"/>
      <c r="I248" s="45"/>
      <c r="J248" s="45"/>
      <c r="K248" s="45"/>
      <c r="L248" s="69"/>
      <c r="M248" s="45"/>
      <c r="N248" s="69"/>
      <c r="O248" s="78"/>
      <c r="P248" s="77"/>
      <c r="Q248" s="79"/>
      <c r="R248" s="83"/>
      <c r="S248" s="83"/>
      <c r="T248" s="83"/>
      <c r="U248" s="83"/>
      <c r="V248" s="83"/>
      <c r="W248" s="101"/>
      <c r="X248" s="337" t="s">
        <v>346</v>
      </c>
      <c r="Y248" s="315" t="s">
        <v>61</v>
      </c>
      <c r="Z248" s="316" t="s">
        <v>47</v>
      </c>
      <c r="AA248" s="316">
        <v>12</v>
      </c>
      <c r="AB248" s="390" t="s">
        <v>345</v>
      </c>
      <c r="AC248" s="317"/>
      <c r="AD248" s="375">
        <f t="shared" ref="AD248:AF249" si="63">AD249</f>
        <v>484</v>
      </c>
      <c r="AE248" s="375">
        <f t="shared" si="63"/>
        <v>484</v>
      </c>
      <c r="AF248" s="375">
        <f t="shared" si="63"/>
        <v>484</v>
      </c>
      <c r="AG248" s="156"/>
      <c r="AH248" s="156"/>
      <c r="AI248" s="133"/>
    </row>
    <row r="249" spans="1:35" s="99" customFormat="1" x14ac:dyDescent="0.25">
      <c r="A249" s="43"/>
      <c r="B249" s="74"/>
      <c r="C249" s="75"/>
      <c r="D249" s="75"/>
      <c r="E249" s="76"/>
      <c r="F249" s="76"/>
      <c r="G249" s="80"/>
      <c r="H249" s="101"/>
      <c r="I249" s="45"/>
      <c r="J249" s="45"/>
      <c r="K249" s="45"/>
      <c r="L249" s="69"/>
      <c r="M249" s="45"/>
      <c r="N249" s="69"/>
      <c r="O249" s="78"/>
      <c r="P249" s="77"/>
      <c r="Q249" s="79"/>
      <c r="R249" s="83"/>
      <c r="S249" s="83"/>
      <c r="T249" s="83"/>
      <c r="U249" s="83"/>
      <c r="V249" s="83"/>
      <c r="W249" s="101"/>
      <c r="X249" s="337" t="s">
        <v>117</v>
      </c>
      <c r="Y249" s="315" t="s">
        <v>61</v>
      </c>
      <c r="Z249" s="316" t="s">
        <v>47</v>
      </c>
      <c r="AA249" s="316">
        <v>12</v>
      </c>
      <c r="AB249" s="390" t="s">
        <v>345</v>
      </c>
      <c r="AC249" s="317">
        <v>200</v>
      </c>
      <c r="AD249" s="375">
        <f t="shared" si="63"/>
        <v>484</v>
      </c>
      <c r="AE249" s="375">
        <f t="shared" si="63"/>
        <v>484</v>
      </c>
      <c r="AF249" s="375">
        <f t="shared" si="63"/>
        <v>484</v>
      </c>
      <c r="AG249" s="156"/>
      <c r="AH249" s="156"/>
      <c r="AI249" s="133"/>
    </row>
    <row r="250" spans="1:35" s="99" customFormat="1" ht="31.5" x14ac:dyDescent="0.25">
      <c r="A250" s="43"/>
      <c r="B250" s="74"/>
      <c r="C250" s="75"/>
      <c r="D250" s="75"/>
      <c r="E250" s="76"/>
      <c r="F250" s="76"/>
      <c r="G250" s="80"/>
      <c r="H250" s="101"/>
      <c r="I250" s="45"/>
      <c r="J250" s="45"/>
      <c r="K250" s="45"/>
      <c r="L250" s="69"/>
      <c r="M250" s="45"/>
      <c r="N250" s="69"/>
      <c r="O250" s="78"/>
      <c r="P250" s="77"/>
      <c r="Q250" s="79"/>
      <c r="R250" s="83"/>
      <c r="S250" s="83"/>
      <c r="T250" s="83"/>
      <c r="U250" s="83"/>
      <c r="V250" s="83"/>
      <c r="W250" s="101"/>
      <c r="X250" s="337" t="s">
        <v>50</v>
      </c>
      <c r="Y250" s="315" t="s">
        <v>61</v>
      </c>
      <c r="Z250" s="316" t="s">
        <v>47</v>
      </c>
      <c r="AA250" s="316">
        <v>12</v>
      </c>
      <c r="AB250" s="390" t="s">
        <v>345</v>
      </c>
      <c r="AC250" s="317">
        <v>240</v>
      </c>
      <c r="AD250" s="375">
        <v>484</v>
      </c>
      <c r="AE250" s="375">
        <v>484</v>
      </c>
      <c r="AF250" s="375">
        <v>484</v>
      </c>
      <c r="AG250" s="156"/>
      <c r="AH250" s="156"/>
      <c r="AI250" s="133"/>
    </row>
    <row r="251" spans="1:35" s="73" customFormat="1" x14ac:dyDescent="0.25">
      <c r="A251" s="107"/>
      <c r="B251" s="65"/>
      <c r="C251" s="67"/>
      <c r="D251" s="67"/>
      <c r="E251" s="68"/>
      <c r="F251" s="67"/>
      <c r="G251" s="72"/>
      <c r="H251" s="108"/>
      <c r="I251" s="109"/>
      <c r="J251" s="109"/>
      <c r="K251" s="109"/>
      <c r="L251" s="69"/>
      <c r="M251" s="109"/>
      <c r="N251" s="69"/>
      <c r="O251" s="110"/>
      <c r="P251" s="69"/>
      <c r="Q251" s="71"/>
      <c r="R251" s="91"/>
      <c r="S251" s="91"/>
      <c r="T251" s="91"/>
      <c r="U251" s="91"/>
      <c r="V251" s="91"/>
      <c r="W251" s="108"/>
      <c r="X251" s="407" t="s">
        <v>3</v>
      </c>
      <c r="Y251" s="310" t="s">
        <v>61</v>
      </c>
      <c r="Z251" s="328" t="s">
        <v>5</v>
      </c>
      <c r="AA251" s="328"/>
      <c r="AB251" s="388"/>
      <c r="AC251" s="312"/>
      <c r="AD251" s="313">
        <f>AD252+AD259</f>
        <v>394963</v>
      </c>
      <c r="AE251" s="313">
        <f>AE252+AE259</f>
        <v>358605.2</v>
      </c>
      <c r="AF251" s="313">
        <f>AF252+AF259</f>
        <v>356807.7</v>
      </c>
      <c r="AG251" s="164"/>
      <c r="AH251" s="164"/>
      <c r="AI251" s="133"/>
    </row>
    <row r="252" spans="1:35" s="73" customFormat="1" x14ac:dyDescent="0.25">
      <c r="A252" s="107"/>
      <c r="B252" s="65"/>
      <c r="C252" s="67"/>
      <c r="D252" s="67"/>
      <c r="E252" s="68"/>
      <c r="F252" s="67"/>
      <c r="G252" s="72"/>
      <c r="H252" s="108"/>
      <c r="I252" s="109"/>
      <c r="J252" s="109"/>
      <c r="K252" s="109"/>
      <c r="L252" s="69"/>
      <c r="M252" s="109"/>
      <c r="N252" s="69"/>
      <c r="O252" s="110"/>
      <c r="P252" s="69"/>
      <c r="Q252" s="71"/>
      <c r="R252" s="91"/>
      <c r="S252" s="91"/>
      <c r="T252" s="91"/>
      <c r="U252" s="91"/>
      <c r="V252" s="91"/>
      <c r="W252" s="108"/>
      <c r="X252" s="337" t="s">
        <v>67</v>
      </c>
      <c r="Y252" s="315" t="s">
        <v>61</v>
      </c>
      <c r="Z252" s="316" t="s">
        <v>5</v>
      </c>
      <c r="AA252" s="316" t="s">
        <v>28</v>
      </c>
      <c r="AB252" s="390"/>
      <c r="AC252" s="312"/>
      <c r="AD252" s="375">
        <f>AD253</f>
        <v>13801</v>
      </c>
      <c r="AE252" s="375">
        <f t="shared" ref="AE252:AF252" si="64">AE253</f>
        <v>0</v>
      </c>
      <c r="AF252" s="375">
        <f t="shared" si="64"/>
        <v>0</v>
      </c>
      <c r="AG252" s="156"/>
      <c r="AH252" s="156"/>
      <c r="AI252" s="133"/>
    </row>
    <row r="253" spans="1:35" s="73" customFormat="1" x14ac:dyDescent="0.25">
      <c r="A253" s="107"/>
      <c r="B253" s="65"/>
      <c r="C253" s="67"/>
      <c r="D253" s="67"/>
      <c r="E253" s="68"/>
      <c r="F253" s="67"/>
      <c r="G253" s="72"/>
      <c r="H253" s="108"/>
      <c r="I253" s="109"/>
      <c r="J253" s="109"/>
      <c r="K253" s="109"/>
      <c r="L253" s="69"/>
      <c r="M253" s="109"/>
      <c r="N253" s="69"/>
      <c r="O253" s="110"/>
      <c r="P253" s="69"/>
      <c r="Q253" s="71"/>
      <c r="R253" s="91"/>
      <c r="S253" s="91"/>
      <c r="T253" s="91"/>
      <c r="U253" s="91"/>
      <c r="V253" s="91"/>
      <c r="W253" s="108"/>
      <c r="X253" s="408" t="s">
        <v>179</v>
      </c>
      <c r="Y253" s="315" t="s">
        <v>61</v>
      </c>
      <c r="Z253" s="316" t="s">
        <v>5</v>
      </c>
      <c r="AA253" s="316" t="s">
        <v>28</v>
      </c>
      <c r="AB253" s="391" t="s">
        <v>109</v>
      </c>
      <c r="AC253" s="312"/>
      <c r="AD253" s="375">
        <f t="shared" ref="AD253:AF257" si="65">AD254</f>
        <v>13801</v>
      </c>
      <c r="AE253" s="375">
        <f t="shared" si="65"/>
        <v>0</v>
      </c>
      <c r="AF253" s="375">
        <f t="shared" si="65"/>
        <v>0</v>
      </c>
      <c r="AG253" s="156"/>
      <c r="AH253" s="156"/>
      <c r="AI253" s="133"/>
    </row>
    <row r="254" spans="1:35" s="73" customFormat="1" x14ac:dyDescent="0.25">
      <c r="A254" s="107"/>
      <c r="B254" s="65"/>
      <c r="C254" s="67"/>
      <c r="D254" s="67"/>
      <c r="E254" s="68"/>
      <c r="F254" s="67"/>
      <c r="G254" s="72"/>
      <c r="H254" s="108"/>
      <c r="I254" s="109"/>
      <c r="J254" s="109"/>
      <c r="K254" s="109"/>
      <c r="L254" s="69"/>
      <c r="M254" s="109"/>
      <c r="N254" s="69"/>
      <c r="O254" s="110"/>
      <c r="P254" s="69"/>
      <c r="Q254" s="71"/>
      <c r="R254" s="91"/>
      <c r="S254" s="91"/>
      <c r="T254" s="91"/>
      <c r="U254" s="91"/>
      <c r="V254" s="91"/>
      <c r="W254" s="108"/>
      <c r="X254" s="416" t="s">
        <v>507</v>
      </c>
      <c r="Y254" s="315" t="s">
        <v>61</v>
      </c>
      <c r="Z254" s="316" t="s">
        <v>5</v>
      </c>
      <c r="AA254" s="316" t="s">
        <v>28</v>
      </c>
      <c r="AB254" s="391" t="s">
        <v>110</v>
      </c>
      <c r="AC254" s="312"/>
      <c r="AD254" s="375">
        <f t="shared" ref="AD254:AF255" si="66">AD255</f>
        <v>13801</v>
      </c>
      <c r="AE254" s="375">
        <f t="shared" si="66"/>
        <v>0</v>
      </c>
      <c r="AF254" s="375">
        <f t="shared" si="66"/>
        <v>0</v>
      </c>
      <c r="AG254" s="156"/>
      <c r="AH254" s="156"/>
      <c r="AI254" s="133"/>
    </row>
    <row r="255" spans="1:35" s="73" customFormat="1" ht="31.5" x14ac:dyDescent="0.25">
      <c r="A255" s="107"/>
      <c r="B255" s="65"/>
      <c r="C255" s="67"/>
      <c r="D255" s="67"/>
      <c r="E255" s="68"/>
      <c r="F255" s="67"/>
      <c r="G255" s="72"/>
      <c r="H255" s="108"/>
      <c r="I255" s="109"/>
      <c r="J255" s="109"/>
      <c r="K255" s="109"/>
      <c r="L255" s="69"/>
      <c r="M255" s="109"/>
      <c r="N255" s="69"/>
      <c r="O255" s="110"/>
      <c r="P255" s="69"/>
      <c r="Q255" s="71"/>
      <c r="R255" s="91"/>
      <c r="S255" s="91"/>
      <c r="T255" s="91"/>
      <c r="U255" s="91"/>
      <c r="V255" s="91"/>
      <c r="W255" s="108"/>
      <c r="X255" s="417" t="s">
        <v>175</v>
      </c>
      <c r="Y255" s="315" t="s">
        <v>61</v>
      </c>
      <c r="Z255" s="316" t="s">
        <v>5</v>
      </c>
      <c r="AA255" s="316" t="s">
        <v>28</v>
      </c>
      <c r="AB255" s="391" t="s">
        <v>176</v>
      </c>
      <c r="AC255" s="312"/>
      <c r="AD255" s="375">
        <f t="shared" si="66"/>
        <v>13801</v>
      </c>
      <c r="AE255" s="375">
        <f t="shared" si="66"/>
        <v>0</v>
      </c>
      <c r="AF255" s="375">
        <f t="shared" si="66"/>
        <v>0</v>
      </c>
      <c r="AG255" s="156"/>
      <c r="AH255" s="156"/>
      <c r="AI255" s="133"/>
    </row>
    <row r="256" spans="1:35" s="73" customFormat="1" ht="31.5" x14ac:dyDescent="0.25">
      <c r="A256" s="127" t="s">
        <v>177</v>
      </c>
      <c r="B256" s="9" t="s">
        <v>57</v>
      </c>
      <c r="C256" s="1" t="s">
        <v>28</v>
      </c>
      <c r="D256" s="1">
        <v>13</v>
      </c>
      <c r="E256" s="125" t="s">
        <v>178</v>
      </c>
      <c r="F256" s="67"/>
      <c r="G256" s="72"/>
      <c r="H256" s="108"/>
      <c r="I256" s="109"/>
      <c r="J256" s="109"/>
      <c r="K256" s="109"/>
      <c r="L256" s="69"/>
      <c r="M256" s="109"/>
      <c r="N256" s="69"/>
      <c r="O256" s="110"/>
      <c r="P256" s="69"/>
      <c r="Q256" s="71"/>
      <c r="R256" s="91"/>
      <c r="S256" s="91"/>
      <c r="T256" s="91"/>
      <c r="U256" s="91"/>
      <c r="V256" s="91"/>
      <c r="W256" s="108"/>
      <c r="X256" s="415" t="s">
        <v>417</v>
      </c>
      <c r="Y256" s="315" t="s">
        <v>61</v>
      </c>
      <c r="Z256" s="316" t="s">
        <v>5</v>
      </c>
      <c r="AA256" s="316" t="s">
        <v>28</v>
      </c>
      <c r="AB256" s="391" t="s">
        <v>372</v>
      </c>
      <c r="AC256" s="312"/>
      <c r="AD256" s="375">
        <f t="shared" si="65"/>
        <v>13801</v>
      </c>
      <c r="AE256" s="375">
        <f t="shared" si="65"/>
        <v>0</v>
      </c>
      <c r="AF256" s="375">
        <f t="shared" si="65"/>
        <v>0</v>
      </c>
      <c r="AG256" s="156"/>
      <c r="AH256" s="156"/>
      <c r="AI256" s="133"/>
    </row>
    <row r="257" spans="1:35" s="73" customFormat="1" x14ac:dyDescent="0.25">
      <c r="A257" s="107"/>
      <c r="B257" s="65"/>
      <c r="C257" s="67"/>
      <c r="D257" s="67"/>
      <c r="E257" s="68"/>
      <c r="F257" s="67"/>
      <c r="G257" s="72"/>
      <c r="H257" s="108"/>
      <c r="I257" s="109"/>
      <c r="J257" s="109"/>
      <c r="K257" s="109"/>
      <c r="L257" s="69"/>
      <c r="M257" s="109"/>
      <c r="N257" s="69"/>
      <c r="O257" s="110"/>
      <c r="P257" s="69"/>
      <c r="Q257" s="71"/>
      <c r="R257" s="91"/>
      <c r="S257" s="91"/>
      <c r="T257" s="91"/>
      <c r="U257" s="91"/>
      <c r="V257" s="91"/>
      <c r="W257" s="108"/>
      <c r="X257" s="337" t="s">
        <v>117</v>
      </c>
      <c r="Y257" s="315" t="s">
        <v>61</v>
      </c>
      <c r="Z257" s="316" t="s">
        <v>5</v>
      </c>
      <c r="AA257" s="316" t="s">
        <v>28</v>
      </c>
      <c r="AB257" s="391" t="s">
        <v>372</v>
      </c>
      <c r="AC257" s="333">
        <v>200</v>
      </c>
      <c r="AD257" s="375">
        <f t="shared" si="65"/>
        <v>13801</v>
      </c>
      <c r="AE257" s="375">
        <f t="shared" si="65"/>
        <v>0</v>
      </c>
      <c r="AF257" s="375">
        <f t="shared" si="65"/>
        <v>0</v>
      </c>
      <c r="AG257" s="156"/>
      <c r="AH257" s="156"/>
      <c r="AI257" s="133"/>
    </row>
    <row r="258" spans="1:35" s="73" customFormat="1" ht="31.5" x14ac:dyDescent="0.25">
      <c r="A258" s="107"/>
      <c r="B258" s="65"/>
      <c r="C258" s="67"/>
      <c r="D258" s="67"/>
      <c r="E258" s="68"/>
      <c r="F258" s="67"/>
      <c r="G258" s="72"/>
      <c r="H258" s="108"/>
      <c r="I258" s="109"/>
      <c r="J258" s="109"/>
      <c r="K258" s="109"/>
      <c r="L258" s="69"/>
      <c r="M258" s="109"/>
      <c r="N258" s="69"/>
      <c r="O258" s="110"/>
      <c r="P258" s="69"/>
      <c r="Q258" s="71"/>
      <c r="R258" s="91"/>
      <c r="S258" s="91"/>
      <c r="T258" s="91"/>
      <c r="U258" s="91"/>
      <c r="V258" s="91"/>
      <c r="W258" s="108"/>
      <c r="X258" s="337" t="s">
        <v>50</v>
      </c>
      <c r="Y258" s="315" t="s">
        <v>61</v>
      </c>
      <c r="Z258" s="316" t="s">
        <v>5</v>
      </c>
      <c r="AA258" s="316" t="s">
        <v>28</v>
      </c>
      <c r="AB258" s="391" t="s">
        <v>372</v>
      </c>
      <c r="AC258" s="333">
        <v>240</v>
      </c>
      <c r="AD258" s="375">
        <v>13801</v>
      </c>
      <c r="AE258" s="375">
        <v>0</v>
      </c>
      <c r="AF258" s="375">
        <v>0</v>
      </c>
      <c r="AG258" s="156"/>
      <c r="AH258" s="156"/>
      <c r="AI258" s="133"/>
    </row>
    <row r="259" spans="1:35" s="73" customFormat="1" x14ac:dyDescent="0.25">
      <c r="A259" s="107"/>
      <c r="B259" s="65"/>
      <c r="C259" s="67"/>
      <c r="D259" s="67"/>
      <c r="E259" s="68"/>
      <c r="F259" s="67"/>
      <c r="G259" s="72"/>
      <c r="H259" s="108"/>
      <c r="I259" s="109"/>
      <c r="J259" s="109"/>
      <c r="K259" s="109"/>
      <c r="L259" s="69"/>
      <c r="M259" s="109"/>
      <c r="N259" s="69"/>
      <c r="O259" s="110"/>
      <c r="P259" s="69"/>
      <c r="Q259" s="71"/>
      <c r="R259" s="91"/>
      <c r="S259" s="91"/>
      <c r="T259" s="91"/>
      <c r="U259" s="91"/>
      <c r="V259" s="91"/>
      <c r="W259" s="108"/>
      <c r="X259" s="337" t="s">
        <v>18</v>
      </c>
      <c r="Y259" s="315" t="s">
        <v>61</v>
      </c>
      <c r="Z259" s="316" t="s">
        <v>5</v>
      </c>
      <c r="AA259" s="316" t="s">
        <v>7</v>
      </c>
      <c r="AB259" s="394"/>
      <c r="AC259" s="331"/>
      <c r="AD259" s="375">
        <f>AD278+AD260+AD290+AD284+AD271+AD296</f>
        <v>381162</v>
      </c>
      <c r="AE259" s="375">
        <f t="shared" ref="AE259" si="67">AE278+AE260+AE290+AE284+AE271+AE296</f>
        <v>358605.2</v>
      </c>
      <c r="AF259" s="375">
        <f>AF260+AF271+AF278+AF284+AF290+AF296</f>
        <v>356807.7</v>
      </c>
      <c r="AG259" s="156"/>
      <c r="AH259" s="156"/>
      <c r="AI259" s="133"/>
    </row>
    <row r="260" spans="1:35" s="73" customFormat="1" ht="31.5" x14ac:dyDescent="0.25">
      <c r="A260" s="107"/>
      <c r="B260" s="65"/>
      <c r="C260" s="67"/>
      <c r="D260" s="67"/>
      <c r="E260" s="68"/>
      <c r="F260" s="67"/>
      <c r="G260" s="72"/>
      <c r="H260" s="108"/>
      <c r="I260" s="109"/>
      <c r="J260" s="109"/>
      <c r="K260" s="109"/>
      <c r="L260" s="69"/>
      <c r="M260" s="109"/>
      <c r="N260" s="69"/>
      <c r="O260" s="110"/>
      <c r="P260" s="69"/>
      <c r="Q260" s="71"/>
      <c r="R260" s="91"/>
      <c r="S260" s="91"/>
      <c r="T260" s="91"/>
      <c r="U260" s="91"/>
      <c r="V260" s="91"/>
      <c r="W260" s="108"/>
      <c r="X260" s="409" t="s">
        <v>154</v>
      </c>
      <c r="Y260" s="315" t="s">
        <v>61</v>
      </c>
      <c r="Z260" s="316" t="s">
        <v>5</v>
      </c>
      <c r="AA260" s="316" t="s">
        <v>7</v>
      </c>
      <c r="AB260" s="390" t="s">
        <v>99</v>
      </c>
      <c r="AC260" s="331"/>
      <c r="AD260" s="375">
        <f t="shared" ref="AD260:AF261" si="68">AD261</f>
        <v>14788.6</v>
      </c>
      <c r="AE260" s="375">
        <f t="shared" si="68"/>
        <v>5974</v>
      </c>
      <c r="AF260" s="375">
        <f t="shared" si="68"/>
        <v>6213</v>
      </c>
      <c r="AG260" s="156"/>
      <c r="AH260" s="156"/>
      <c r="AI260" s="133"/>
    </row>
    <row r="261" spans="1:35" s="73" customFormat="1" x14ac:dyDescent="0.25">
      <c r="A261" s="107"/>
      <c r="B261" s="65"/>
      <c r="C261" s="67"/>
      <c r="D261" s="67"/>
      <c r="E261" s="68"/>
      <c r="F261" s="67"/>
      <c r="G261" s="72"/>
      <c r="H261" s="108"/>
      <c r="I261" s="109"/>
      <c r="J261" s="109"/>
      <c r="K261" s="109"/>
      <c r="L261" s="69"/>
      <c r="M261" s="109"/>
      <c r="N261" s="69"/>
      <c r="O261" s="110"/>
      <c r="P261" s="69"/>
      <c r="Q261" s="71"/>
      <c r="R261" s="91"/>
      <c r="S261" s="91"/>
      <c r="T261" s="91"/>
      <c r="U261" s="91"/>
      <c r="V261" s="91"/>
      <c r="W261" s="108"/>
      <c r="X261" s="408" t="s">
        <v>155</v>
      </c>
      <c r="Y261" s="315" t="s">
        <v>61</v>
      </c>
      <c r="Z261" s="316" t="s">
        <v>5</v>
      </c>
      <c r="AA261" s="316" t="s">
        <v>7</v>
      </c>
      <c r="AB261" s="390" t="s">
        <v>103</v>
      </c>
      <c r="AC261" s="331"/>
      <c r="AD261" s="375">
        <f t="shared" si="68"/>
        <v>14788.6</v>
      </c>
      <c r="AE261" s="375">
        <f t="shared" si="68"/>
        <v>5974</v>
      </c>
      <c r="AF261" s="375">
        <f t="shared" si="68"/>
        <v>6213</v>
      </c>
      <c r="AG261" s="156"/>
      <c r="AH261" s="156"/>
      <c r="AI261" s="133"/>
    </row>
    <row r="262" spans="1:35" s="73" customFormat="1" x14ac:dyDescent="0.25">
      <c r="A262" s="107"/>
      <c r="B262" s="65"/>
      <c r="C262" s="67"/>
      <c r="D262" s="67"/>
      <c r="E262" s="68"/>
      <c r="F262" s="67"/>
      <c r="G262" s="72"/>
      <c r="H262" s="108"/>
      <c r="I262" s="109"/>
      <c r="J262" s="109"/>
      <c r="K262" s="109"/>
      <c r="L262" s="69"/>
      <c r="M262" s="109"/>
      <c r="N262" s="69"/>
      <c r="O262" s="110"/>
      <c r="P262" s="69"/>
      <c r="Q262" s="71"/>
      <c r="R262" s="91"/>
      <c r="S262" s="91"/>
      <c r="T262" s="91"/>
      <c r="U262" s="91"/>
      <c r="V262" s="91"/>
      <c r="W262" s="108"/>
      <c r="X262" s="421" t="s">
        <v>505</v>
      </c>
      <c r="Y262" s="315" t="s">
        <v>61</v>
      </c>
      <c r="Z262" s="316" t="s">
        <v>5</v>
      </c>
      <c r="AA262" s="316" t="s">
        <v>7</v>
      </c>
      <c r="AB262" s="390" t="s">
        <v>324</v>
      </c>
      <c r="AC262" s="331"/>
      <c r="AD262" s="375">
        <f>AD263+AD266</f>
        <v>14788.6</v>
      </c>
      <c r="AE262" s="375">
        <f>AE263+AE266</f>
        <v>5974</v>
      </c>
      <c r="AF262" s="375">
        <f>AF263+AF266</f>
        <v>6213</v>
      </c>
      <c r="AG262" s="156"/>
      <c r="AH262" s="156"/>
      <c r="AI262" s="133"/>
    </row>
    <row r="263" spans="1:35" s="73" customFormat="1" x14ac:dyDescent="0.25">
      <c r="A263" s="107"/>
      <c r="B263" s="65"/>
      <c r="C263" s="67"/>
      <c r="D263" s="67"/>
      <c r="E263" s="68"/>
      <c r="F263" s="67"/>
      <c r="G263" s="72"/>
      <c r="H263" s="108"/>
      <c r="I263" s="109"/>
      <c r="J263" s="109"/>
      <c r="K263" s="109"/>
      <c r="L263" s="69"/>
      <c r="M263" s="109"/>
      <c r="N263" s="69"/>
      <c r="O263" s="110"/>
      <c r="P263" s="69"/>
      <c r="Q263" s="71"/>
      <c r="R263" s="91"/>
      <c r="S263" s="91"/>
      <c r="T263" s="91"/>
      <c r="U263" s="91"/>
      <c r="V263" s="91"/>
      <c r="W263" s="108"/>
      <c r="X263" s="417" t="s">
        <v>240</v>
      </c>
      <c r="Y263" s="315" t="s">
        <v>61</v>
      </c>
      <c r="Z263" s="316" t="s">
        <v>5</v>
      </c>
      <c r="AA263" s="316" t="s">
        <v>7</v>
      </c>
      <c r="AB263" s="390" t="s">
        <v>342</v>
      </c>
      <c r="AC263" s="331"/>
      <c r="AD263" s="375">
        <f t="shared" ref="AD263:AF264" si="69">AD264</f>
        <v>5745</v>
      </c>
      <c r="AE263" s="375">
        <f t="shared" si="69"/>
        <v>5974</v>
      </c>
      <c r="AF263" s="375">
        <f t="shared" si="69"/>
        <v>6213</v>
      </c>
      <c r="AG263" s="156"/>
      <c r="AH263" s="156"/>
      <c r="AI263" s="133"/>
    </row>
    <row r="264" spans="1:35" s="73" customFormat="1" x14ac:dyDescent="0.25">
      <c r="A264" s="107"/>
      <c r="B264" s="65"/>
      <c r="C264" s="67"/>
      <c r="D264" s="67"/>
      <c r="E264" s="68"/>
      <c r="F264" s="67"/>
      <c r="G264" s="72"/>
      <c r="H264" s="108"/>
      <c r="I264" s="109"/>
      <c r="J264" s="109"/>
      <c r="K264" s="109"/>
      <c r="L264" s="69"/>
      <c r="M264" s="109"/>
      <c r="N264" s="69"/>
      <c r="O264" s="110"/>
      <c r="P264" s="69"/>
      <c r="Q264" s="71"/>
      <c r="R264" s="91"/>
      <c r="S264" s="91"/>
      <c r="T264" s="91"/>
      <c r="U264" s="91"/>
      <c r="V264" s="91"/>
      <c r="W264" s="108"/>
      <c r="X264" s="337" t="s">
        <v>117</v>
      </c>
      <c r="Y264" s="315" t="s">
        <v>61</v>
      </c>
      <c r="Z264" s="316" t="s">
        <v>5</v>
      </c>
      <c r="AA264" s="316" t="s">
        <v>7</v>
      </c>
      <c r="AB264" s="390" t="s">
        <v>342</v>
      </c>
      <c r="AC264" s="331" t="s">
        <v>36</v>
      </c>
      <c r="AD264" s="375">
        <f t="shared" si="69"/>
        <v>5745</v>
      </c>
      <c r="AE264" s="375">
        <f t="shared" si="69"/>
        <v>5974</v>
      </c>
      <c r="AF264" s="375">
        <f t="shared" si="69"/>
        <v>6213</v>
      </c>
      <c r="AG264" s="156"/>
      <c r="AH264" s="156"/>
      <c r="AI264" s="133"/>
    </row>
    <row r="265" spans="1:35" s="73" customFormat="1" ht="31.5" x14ac:dyDescent="0.25">
      <c r="A265" s="107"/>
      <c r="B265" s="65"/>
      <c r="C265" s="67"/>
      <c r="D265" s="67"/>
      <c r="E265" s="68"/>
      <c r="F265" s="67"/>
      <c r="G265" s="72"/>
      <c r="H265" s="108"/>
      <c r="I265" s="109"/>
      <c r="J265" s="109"/>
      <c r="K265" s="109"/>
      <c r="L265" s="69"/>
      <c r="M265" s="109"/>
      <c r="N265" s="69"/>
      <c r="O265" s="110"/>
      <c r="P265" s="69"/>
      <c r="Q265" s="71"/>
      <c r="R265" s="91"/>
      <c r="S265" s="91"/>
      <c r="T265" s="91"/>
      <c r="U265" s="91"/>
      <c r="V265" s="91"/>
      <c r="W265" s="108"/>
      <c r="X265" s="337" t="s">
        <v>50</v>
      </c>
      <c r="Y265" s="315" t="s">
        <v>61</v>
      </c>
      <c r="Z265" s="316" t="s">
        <v>5</v>
      </c>
      <c r="AA265" s="316" t="s">
        <v>7</v>
      </c>
      <c r="AB265" s="390" t="s">
        <v>342</v>
      </c>
      <c r="AC265" s="331" t="s">
        <v>63</v>
      </c>
      <c r="AD265" s="375">
        <v>5745</v>
      </c>
      <c r="AE265" s="375">
        <v>5974</v>
      </c>
      <c r="AF265" s="375">
        <v>6213</v>
      </c>
      <c r="AG265" s="219"/>
      <c r="AH265" s="156"/>
      <c r="AI265" s="133"/>
    </row>
    <row r="266" spans="1:35" s="73" customFormat="1" ht="31.5" x14ac:dyDescent="0.25">
      <c r="A266" s="107"/>
      <c r="B266" s="65"/>
      <c r="C266" s="67"/>
      <c r="D266" s="67"/>
      <c r="E266" s="68"/>
      <c r="F266" s="67"/>
      <c r="G266" s="72"/>
      <c r="H266" s="108"/>
      <c r="I266" s="109"/>
      <c r="J266" s="109"/>
      <c r="K266" s="109"/>
      <c r="L266" s="69"/>
      <c r="M266" s="109"/>
      <c r="N266" s="69"/>
      <c r="O266" s="110"/>
      <c r="P266" s="69"/>
      <c r="Q266" s="71"/>
      <c r="R266" s="91"/>
      <c r="S266" s="91"/>
      <c r="T266" s="91"/>
      <c r="U266" s="91"/>
      <c r="V266" s="91"/>
      <c r="W266" s="108"/>
      <c r="X266" s="415" t="s">
        <v>239</v>
      </c>
      <c r="Y266" s="315" t="s">
        <v>61</v>
      </c>
      <c r="Z266" s="316" t="s">
        <v>5</v>
      </c>
      <c r="AA266" s="316" t="s">
        <v>7</v>
      </c>
      <c r="AB266" s="390" t="s">
        <v>326</v>
      </c>
      <c r="AC266" s="331"/>
      <c r="AD266" s="375">
        <f>AD267+AD269</f>
        <v>9043.6</v>
      </c>
      <c r="AE266" s="375">
        <f>AE267+AE269</f>
        <v>0</v>
      </c>
      <c r="AF266" s="375">
        <f>AF267+AF269</f>
        <v>0</v>
      </c>
      <c r="AG266" s="156"/>
      <c r="AH266" s="156"/>
      <c r="AI266" s="133"/>
    </row>
    <row r="267" spans="1:35" s="73" customFormat="1" ht="47.25" x14ac:dyDescent="0.25">
      <c r="A267" s="107"/>
      <c r="B267" s="65"/>
      <c r="C267" s="67"/>
      <c r="D267" s="67"/>
      <c r="E267" s="68"/>
      <c r="F267" s="67"/>
      <c r="G267" s="72"/>
      <c r="H267" s="108"/>
      <c r="I267" s="109"/>
      <c r="J267" s="109"/>
      <c r="K267" s="109"/>
      <c r="L267" s="69"/>
      <c r="M267" s="109"/>
      <c r="N267" s="69"/>
      <c r="O267" s="110"/>
      <c r="P267" s="69"/>
      <c r="Q267" s="71"/>
      <c r="R267" s="91"/>
      <c r="S267" s="91"/>
      <c r="T267" s="91"/>
      <c r="U267" s="91"/>
      <c r="V267" s="91"/>
      <c r="W267" s="108"/>
      <c r="X267" s="337" t="s">
        <v>40</v>
      </c>
      <c r="Y267" s="315" t="s">
        <v>61</v>
      </c>
      <c r="Z267" s="316" t="s">
        <v>5</v>
      </c>
      <c r="AA267" s="316" t="s">
        <v>7</v>
      </c>
      <c r="AB267" s="390" t="s">
        <v>326</v>
      </c>
      <c r="AC267" s="331" t="s">
        <v>124</v>
      </c>
      <c r="AD267" s="375">
        <f>AD268</f>
        <v>8212.6</v>
      </c>
      <c r="AE267" s="375">
        <f>AE268</f>
        <v>0</v>
      </c>
      <c r="AF267" s="375">
        <f>AF268</f>
        <v>0</v>
      </c>
      <c r="AG267" s="156"/>
      <c r="AH267" s="156"/>
      <c r="AI267" s="133"/>
    </row>
    <row r="268" spans="1:35" s="73" customFormat="1" x14ac:dyDescent="0.25">
      <c r="A268" s="107"/>
      <c r="B268" s="65"/>
      <c r="C268" s="67"/>
      <c r="D268" s="67"/>
      <c r="E268" s="68"/>
      <c r="F268" s="67"/>
      <c r="G268" s="72"/>
      <c r="H268" s="108"/>
      <c r="I268" s="109"/>
      <c r="J268" s="109"/>
      <c r="K268" s="109"/>
      <c r="L268" s="69"/>
      <c r="M268" s="109"/>
      <c r="N268" s="69"/>
      <c r="O268" s="110"/>
      <c r="P268" s="69"/>
      <c r="Q268" s="71"/>
      <c r="R268" s="91"/>
      <c r="S268" s="91"/>
      <c r="T268" s="91"/>
      <c r="U268" s="91"/>
      <c r="V268" s="91"/>
      <c r="W268" s="108"/>
      <c r="X268" s="337" t="s">
        <v>66</v>
      </c>
      <c r="Y268" s="315" t="s">
        <v>61</v>
      </c>
      <c r="Z268" s="316" t="s">
        <v>5</v>
      </c>
      <c r="AA268" s="316" t="s">
        <v>7</v>
      </c>
      <c r="AB268" s="390" t="s">
        <v>326</v>
      </c>
      <c r="AC268" s="331" t="s">
        <v>125</v>
      </c>
      <c r="AD268" s="375">
        <v>8212.6</v>
      </c>
      <c r="AE268" s="375">
        <v>0</v>
      </c>
      <c r="AF268" s="375">
        <v>0</v>
      </c>
      <c r="AG268" s="156"/>
      <c r="AH268" s="156"/>
      <c r="AI268" s="133"/>
    </row>
    <row r="269" spans="1:35" s="73" customFormat="1" x14ac:dyDescent="0.25">
      <c r="A269" s="107"/>
      <c r="B269" s="65"/>
      <c r="C269" s="67"/>
      <c r="D269" s="67"/>
      <c r="E269" s="68"/>
      <c r="F269" s="67"/>
      <c r="G269" s="72"/>
      <c r="H269" s="108"/>
      <c r="I269" s="109"/>
      <c r="J269" s="109"/>
      <c r="K269" s="109"/>
      <c r="L269" s="69"/>
      <c r="M269" s="109"/>
      <c r="N269" s="69"/>
      <c r="O269" s="110"/>
      <c r="P269" s="69"/>
      <c r="Q269" s="71"/>
      <c r="R269" s="91"/>
      <c r="S269" s="91"/>
      <c r="T269" s="91"/>
      <c r="U269" s="91"/>
      <c r="V269" s="91"/>
      <c r="W269" s="108"/>
      <c r="X269" s="337" t="s">
        <v>117</v>
      </c>
      <c r="Y269" s="315" t="s">
        <v>61</v>
      </c>
      <c r="Z269" s="316" t="s">
        <v>5</v>
      </c>
      <c r="AA269" s="316" t="s">
        <v>7</v>
      </c>
      <c r="AB269" s="390" t="s">
        <v>326</v>
      </c>
      <c r="AC269" s="331" t="s">
        <v>36</v>
      </c>
      <c r="AD269" s="375">
        <f>AD270</f>
        <v>831</v>
      </c>
      <c r="AE269" s="375">
        <f>AE270</f>
        <v>0</v>
      </c>
      <c r="AF269" s="375">
        <f>AF270</f>
        <v>0</v>
      </c>
      <c r="AG269" s="156"/>
      <c r="AH269" s="156"/>
      <c r="AI269" s="133"/>
    </row>
    <row r="270" spans="1:35" s="73" customFormat="1" ht="31.5" x14ac:dyDescent="0.25">
      <c r="A270" s="107"/>
      <c r="B270" s="65"/>
      <c r="C270" s="67"/>
      <c r="D270" s="67"/>
      <c r="E270" s="68"/>
      <c r="F270" s="67"/>
      <c r="G270" s="72"/>
      <c r="H270" s="108"/>
      <c r="I270" s="109"/>
      <c r="J270" s="109"/>
      <c r="K270" s="109"/>
      <c r="L270" s="69"/>
      <c r="M270" s="109"/>
      <c r="N270" s="69"/>
      <c r="O270" s="110"/>
      <c r="P270" s="69"/>
      <c r="Q270" s="71"/>
      <c r="R270" s="91"/>
      <c r="S270" s="91"/>
      <c r="T270" s="91"/>
      <c r="U270" s="91"/>
      <c r="V270" s="91"/>
      <c r="W270" s="108"/>
      <c r="X270" s="337" t="s">
        <v>50</v>
      </c>
      <c r="Y270" s="315" t="s">
        <v>61</v>
      </c>
      <c r="Z270" s="316" t="s">
        <v>5</v>
      </c>
      <c r="AA270" s="316" t="s">
        <v>7</v>
      </c>
      <c r="AB270" s="390" t="s">
        <v>326</v>
      </c>
      <c r="AC270" s="331" t="s">
        <v>63</v>
      </c>
      <c r="AD270" s="375">
        <v>831</v>
      </c>
      <c r="AE270" s="375">
        <v>0</v>
      </c>
      <c r="AF270" s="375">
        <v>0</v>
      </c>
      <c r="AG270" s="156"/>
      <c r="AH270" s="156"/>
      <c r="AI270" s="133"/>
    </row>
    <row r="271" spans="1:35" s="73" customFormat="1" x14ac:dyDescent="0.25">
      <c r="A271" s="107"/>
      <c r="B271" s="65"/>
      <c r="C271" s="67"/>
      <c r="D271" s="67"/>
      <c r="E271" s="68"/>
      <c r="F271" s="67"/>
      <c r="G271" s="72"/>
      <c r="H271" s="108"/>
      <c r="I271" s="109"/>
      <c r="J271" s="109"/>
      <c r="K271" s="109"/>
      <c r="L271" s="349"/>
      <c r="M271" s="109"/>
      <c r="N271" s="349"/>
      <c r="O271" s="110"/>
      <c r="P271" s="349"/>
      <c r="Q271" s="71"/>
      <c r="R271" s="91"/>
      <c r="S271" s="91"/>
      <c r="T271" s="91"/>
      <c r="U271" s="91"/>
      <c r="V271" s="91"/>
      <c r="W271" s="108"/>
      <c r="X271" s="210" t="s">
        <v>179</v>
      </c>
      <c r="Y271" s="315" t="s">
        <v>61</v>
      </c>
      <c r="Z271" s="316" t="s">
        <v>5</v>
      </c>
      <c r="AA271" s="316" t="s">
        <v>7</v>
      </c>
      <c r="AB271" s="393" t="s">
        <v>109</v>
      </c>
      <c r="AC271" s="331"/>
      <c r="AD271" s="375">
        <f t="shared" ref="AD271:AF276" si="70">AD272</f>
        <v>165</v>
      </c>
      <c r="AE271" s="375">
        <f t="shared" si="70"/>
        <v>0</v>
      </c>
      <c r="AF271" s="375">
        <f t="shared" si="70"/>
        <v>0</v>
      </c>
      <c r="AG271" s="359"/>
      <c r="AH271" s="359"/>
      <c r="AI271" s="358"/>
    </row>
    <row r="272" spans="1:35" s="73" customFormat="1" x14ac:dyDescent="0.25">
      <c r="A272" s="107"/>
      <c r="B272" s="65"/>
      <c r="C272" s="67"/>
      <c r="D272" s="67"/>
      <c r="E272" s="68"/>
      <c r="F272" s="67"/>
      <c r="G272" s="72"/>
      <c r="H272" s="108"/>
      <c r="I272" s="109"/>
      <c r="J272" s="109"/>
      <c r="K272" s="109"/>
      <c r="L272" s="349"/>
      <c r="M272" s="109"/>
      <c r="N272" s="349"/>
      <c r="O272" s="110"/>
      <c r="P272" s="349"/>
      <c r="Q272" s="71"/>
      <c r="R272" s="91"/>
      <c r="S272" s="91"/>
      <c r="T272" s="91"/>
      <c r="U272" s="91"/>
      <c r="V272" s="91"/>
      <c r="W272" s="108"/>
      <c r="X272" s="318" t="s">
        <v>182</v>
      </c>
      <c r="Y272" s="315" t="s">
        <v>61</v>
      </c>
      <c r="Z272" s="316" t="s">
        <v>5</v>
      </c>
      <c r="AA272" s="316" t="s">
        <v>7</v>
      </c>
      <c r="AB272" s="391" t="s">
        <v>183</v>
      </c>
      <c r="AC272" s="331"/>
      <c r="AD272" s="375">
        <f t="shared" si="70"/>
        <v>165</v>
      </c>
      <c r="AE272" s="375">
        <f t="shared" si="70"/>
        <v>0</v>
      </c>
      <c r="AF272" s="375">
        <f t="shared" si="70"/>
        <v>0</v>
      </c>
      <c r="AG272" s="359"/>
      <c r="AH272" s="359"/>
      <c r="AI272" s="358"/>
    </row>
    <row r="273" spans="1:36" s="73" customFormat="1" ht="31.5" x14ac:dyDescent="0.25">
      <c r="A273" s="107"/>
      <c r="B273" s="65"/>
      <c r="C273" s="67"/>
      <c r="D273" s="67"/>
      <c r="E273" s="68"/>
      <c r="F273" s="67"/>
      <c r="G273" s="72"/>
      <c r="H273" s="108"/>
      <c r="I273" s="109"/>
      <c r="J273" s="109"/>
      <c r="K273" s="109"/>
      <c r="L273" s="349"/>
      <c r="M273" s="109"/>
      <c r="N273" s="349"/>
      <c r="O273" s="110"/>
      <c r="P273" s="349"/>
      <c r="Q273" s="71"/>
      <c r="R273" s="91"/>
      <c r="S273" s="91"/>
      <c r="T273" s="91"/>
      <c r="U273" s="91"/>
      <c r="V273" s="91"/>
      <c r="W273" s="108"/>
      <c r="X273" s="314" t="s">
        <v>511</v>
      </c>
      <c r="Y273" s="315" t="s">
        <v>61</v>
      </c>
      <c r="Z273" s="316" t="s">
        <v>5</v>
      </c>
      <c r="AA273" s="316" t="s">
        <v>7</v>
      </c>
      <c r="AB273" s="393" t="s">
        <v>512</v>
      </c>
      <c r="AC273" s="331"/>
      <c r="AD273" s="375">
        <f t="shared" si="70"/>
        <v>165</v>
      </c>
      <c r="AE273" s="375">
        <f t="shared" si="70"/>
        <v>0</v>
      </c>
      <c r="AF273" s="375">
        <f t="shared" si="70"/>
        <v>0</v>
      </c>
      <c r="AG273" s="359"/>
      <c r="AH273" s="359"/>
      <c r="AI273" s="358"/>
    </row>
    <row r="274" spans="1:36" s="73" customFormat="1" ht="31.5" x14ac:dyDescent="0.25">
      <c r="A274" s="107"/>
      <c r="B274" s="65"/>
      <c r="C274" s="67"/>
      <c r="D274" s="67"/>
      <c r="E274" s="68"/>
      <c r="F274" s="67"/>
      <c r="G274" s="72"/>
      <c r="H274" s="108"/>
      <c r="I274" s="109"/>
      <c r="J274" s="109"/>
      <c r="K274" s="109"/>
      <c r="L274" s="349"/>
      <c r="M274" s="109"/>
      <c r="N274" s="349"/>
      <c r="O274" s="110"/>
      <c r="P274" s="349"/>
      <c r="Q274" s="71"/>
      <c r="R274" s="91"/>
      <c r="S274" s="91"/>
      <c r="T274" s="91"/>
      <c r="U274" s="91"/>
      <c r="V274" s="91"/>
      <c r="W274" s="108"/>
      <c r="X274" s="314" t="s">
        <v>511</v>
      </c>
      <c r="Y274" s="315" t="s">
        <v>61</v>
      </c>
      <c r="Z274" s="316" t="s">
        <v>5</v>
      </c>
      <c r="AA274" s="316" t="s">
        <v>7</v>
      </c>
      <c r="AB274" s="393" t="s">
        <v>512</v>
      </c>
      <c r="AC274" s="317"/>
      <c r="AD274" s="375">
        <f t="shared" si="70"/>
        <v>165</v>
      </c>
      <c r="AE274" s="375">
        <f t="shared" si="70"/>
        <v>0</v>
      </c>
      <c r="AF274" s="375">
        <f t="shared" si="70"/>
        <v>0</v>
      </c>
      <c r="AG274" s="359"/>
      <c r="AH274" s="359"/>
      <c r="AI274" s="358"/>
    </row>
    <row r="275" spans="1:36" s="73" customFormat="1" ht="78.75" x14ac:dyDescent="0.25">
      <c r="A275" s="107"/>
      <c r="B275" s="65"/>
      <c r="C275" s="67"/>
      <c r="D275" s="67"/>
      <c r="E275" s="68"/>
      <c r="F275" s="67"/>
      <c r="G275" s="72"/>
      <c r="H275" s="108"/>
      <c r="I275" s="109"/>
      <c r="J275" s="109"/>
      <c r="K275" s="109"/>
      <c r="L275" s="349"/>
      <c r="M275" s="109"/>
      <c r="N275" s="349"/>
      <c r="O275" s="110"/>
      <c r="P275" s="349"/>
      <c r="Q275" s="71"/>
      <c r="R275" s="91"/>
      <c r="S275" s="91"/>
      <c r="T275" s="91"/>
      <c r="U275" s="91"/>
      <c r="V275" s="91"/>
      <c r="W275" s="108"/>
      <c r="X275" s="314" t="s">
        <v>390</v>
      </c>
      <c r="Y275" s="315" t="s">
        <v>61</v>
      </c>
      <c r="Z275" s="316" t="s">
        <v>5</v>
      </c>
      <c r="AA275" s="316" t="s">
        <v>7</v>
      </c>
      <c r="AB275" s="391" t="s">
        <v>513</v>
      </c>
      <c r="AC275" s="317"/>
      <c r="AD275" s="375">
        <f t="shared" si="70"/>
        <v>165</v>
      </c>
      <c r="AE275" s="375">
        <f t="shared" si="70"/>
        <v>0</v>
      </c>
      <c r="AF275" s="375">
        <f t="shared" si="70"/>
        <v>0</v>
      </c>
      <c r="AG275" s="359"/>
      <c r="AH275" s="359"/>
      <c r="AI275" s="358"/>
    </row>
    <row r="276" spans="1:36" s="73" customFormat="1" x14ac:dyDescent="0.25">
      <c r="A276" s="107"/>
      <c r="B276" s="65"/>
      <c r="C276" s="67"/>
      <c r="D276" s="67"/>
      <c r="E276" s="68"/>
      <c r="F276" s="67"/>
      <c r="G276" s="72"/>
      <c r="H276" s="108"/>
      <c r="I276" s="109"/>
      <c r="J276" s="109"/>
      <c r="K276" s="109"/>
      <c r="L276" s="349"/>
      <c r="M276" s="109"/>
      <c r="N276" s="349"/>
      <c r="O276" s="110"/>
      <c r="P276" s="349"/>
      <c r="Q276" s="71"/>
      <c r="R276" s="91"/>
      <c r="S276" s="91"/>
      <c r="T276" s="91"/>
      <c r="U276" s="91"/>
      <c r="V276" s="91"/>
      <c r="W276" s="108"/>
      <c r="X276" s="314" t="s">
        <v>117</v>
      </c>
      <c r="Y276" s="315" t="s">
        <v>61</v>
      </c>
      <c r="Z276" s="316" t="s">
        <v>5</v>
      </c>
      <c r="AA276" s="316" t="s">
        <v>7</v>
      </c>
      <c r="AB276" s="391" t="s">
        <v>513</v>
      </c>
      <c r="AC276" s="317">
        <v>200</v>
      </c>
      <c r="AD276" s="375">
        <f t="shared" si="70"/>
        <v>165</v>
      </c>
      <c r="AE276" s="375">
        <f t="shared" si="70"/>
        <v>0</v>
      </c>
      <c r="AF276" s="375">
        <f t="shared" si="70"/>
        <v>0</v>
      </c>
      <c r="AG276" s="359"/>
      <c r="AH276" s="359"/>
      <c r="AI276" s="358"/>
    </row>
    <row r="277" spans="1:36" s="73" customFormat="1" ht="31.5" x14ac:dyDescent="0.25">
      <c r="A277" s="107"/>
      <c r="B277" s="65"/>
      <c r="C277" s="67"/>
      <c r="D277" s="67"/>
      <c r="E277" s="68"/>
      <c r="F277" s="67"/>
      <c r="G277" s="72"/>
      <c r="H277" s="108"/>
      <c r="I277" s="109"/>
      <c r="J277" s="109"/>
      <c r="K277" s="109"/>
      <c r="L277" s="349"/>
      <c r="M277" s="109"/>
      <c r="N277" s="349"/>
      <c r="O277" s="110"/>
      <c r="P277" s="349"/>
      <c r="Q277" s="71"/>
      <c r="R277" s="91"/>
      <c r="S277" s="91"/>
      <c r="T277" s="91"/>
      <c r="U277" s="91"/>
      <c r="V277" s="91"/>
      <c r="W277" s="108"/>
      <c r="X277" s="314" t="s">
        <v>50</v>
      </c>
      <c r="Y277" s="315" t="s">
        <v>61</v>
      </c>
      <c r="Z277" s="316" t="s">
        <v>5</v>
      </c>
      <c r="AA277" s="316" t="s">
        <v>7</v>
      </c>
      <c r="AB277" s="391" t="s">
        <v>513</v>
      </c>
      <c r="AC277" s="317">
        <v>240</v>
      </c>
      <c r="AD277" s="375">
        <v>165</v>
      </c>
      <c r="AE277" s="375">
        <v>0</v>
      </c>
      <c r="AF277" s="375">
        <v>0</v>
      </c>
      <c r="AG277" s="359"/>
      <c r="AH277" s="359"/>
      <c r="AI277" s="358"/>
    </row>
    <row r="278" spans="1:36" s="73" customFormat="1" ht="31.5" x14ac:dyDescent="0.25">
      <c r="A278" s="107"/>
      <c r="B278" s="65"/>
      <c r="C278" s="67"/>
      <c r="D278" s="67"/>
      <c r="E278" s="68"/>
      <c r="F278" s="67"/>
      <c r="G278" s="72"/>
      <c r="H278" s="108"/>
      <c r="I278" s="109"/>
      <c r="J278" s="109"/>
      <c r="K278" s="109"/>
      <c r="L278" s="69"/>
      <c r="M278" s="109"/>
      <c r="N278" s="69"/>
      <c r="O278" s="110"/>
      <c r="P278" s="69"/>
      <c r="Q278" s="71"/>
      <c r="R278" s="91"/>
      <c r="S278" s="91"/>
      <c r="T278" s="91"/>
      <c r="U278" s="91"/>
      <c r="V278" s="91"/>
      <c r="W278" s="108"/>
      <c r="X278" s="409" t="s">
        <v>290</v>
      </c>
      <c r="Y278" s="315" t="s">
        <v>61</v>
      </c>
      <c r="Z278" s="316" t="s">
        <v>5</v>
      </c>
      <c r="AA278" s="316" t="s">
        <v>7</v>
      </c>
      <c r="AB278" s="391" t="s">
        <v>129</v>
      </c>
      <c r="AC278" s="331"/>
      <c r="AD278" s="375">
        <f t="shared" ref="AD278:AF279" si="71">AD279</f>
        <v>810</v>
      </c>
      <c r="AE278" s="375">
        <f t="shared" si="71"/>
        <v>0</v>
      </c>
      <c r="AF278" s="375">
        <f t="shared" si="71"/>
        <v>0</v>
      </c>
      <c r="AG278" s="156"/>
      <c r="AH278" s="156"/>
      <c r="AI278" s="133"/>
      <c r="AJ278" s="155"/>
    </row>
    <row r="279" spans="1:36" s="73" customFormat="1" ht="47.25" x14ac:dyDescent="0.25">
      <c r="A279" s="107"/>
      <c r="B279" s="65"/>
      <c r="C279" s="67"/>
      <c r="D279" s="67"/>
      <c r="E279" s="68"/>
      <c r="F279" s="67"/>
      <c r="G279" s="72"/>
      <c r="H279" s="108"/>
      <c r="I279" s="109"/>
      <c r="J279" s="109"/>
      <c r="K279" s="109"/>
      <c r="L279" s="69"/>
      <c r="M279" s="109"/>
      <c r="N279" s="69"/>
      <c r="O279" s="110"/>
      <c r="P279" s="69"/>
      <c r="Q279" s="71"/>
      <c r="R279" s="91"/>
      <c r="S279" s="91"/>
      <c r="T279" s="91"/>
      <c r="U279" s="91"/>
      <c r="V279" s="91"/>
      <c r="W279" s="108"/>
      <c r="X279" s="412" t="s">
        <v>764</v>
      </c>
      <c r="Y279" s="315" t="s">
        <v>61</v>
      </c>
      <c r="Z279" s="316" t="s">
        <v>5</v>
      </c>
      <c r="AA279" s="316" t="s">
        <v>7</v>
      </c>
      <c r="AB279" s="391" t="s">
        <v>291</v>
      </c>
      <c r="AC279" s="317"/>
      <c r="AD279" s="375">
        <f t="shared" si="71"/>
        <v>810</v>
      </c>
      <c r="AE279" s="375">
        <f t="shared" si="71"/>
        <v>0</v>
      </c>
      <c r="AF279" s="375">
        <f t="shared" si="71"/>
        <v>0</v>
      </c>
      <c r="AG279" s="156"/>
      <c r="AH279" s="156"/>
      <c r="AI279" s="133"/>
      <c r="AJ279" s="155"/>
    </row>
    <row r="280" spans="1:36" s="73" customFormat="1" ht="31.5" x14ac:dyDescent="0.25">
      <c r="A280" s="107"/>
      <c r="B280" s="65"/>
      <c r="C280" s="67"/>
      <c r="D280" s="67"/>
      <c r="E280" s="68"/>
      <c r="F280" s="67"/>
      <c r="G280" s="72"/>
      <c r="H280" s="108"/>
      <c r="I280" s="109"/>
      <c r="J280" s="109"/>
      <c r="K280" s="109"/>
      <c r="L280" s="69"/>
      <c r="M280" s="109"/>
      <c r="N280" s="69"/>
      <c r="O280" s="110"/>
      <c r="P280" s="69"/>
      <c r="Q280" s="71"/>
      <c r="R280" s="91"/>
      <c r="S280" s="91"/>
      <c r="T280" s="91"/>
      <c r="U280" s="91"/>
      <c r="V280" s="91"/>
      <c r="W280" s="108"/>
      <c r="X280" s="413" t="s">
        <v>295</v>
      </c>
      <c r="Y280" s="315" t="s">
        <v>61</v>
      </c>
      <c r="Z280" s="316" t="s">
        <v>5</v>
      </c>
      <c r="AA280" s="316" t="s">
        <v>7</v>
      </c>
      <c r="AB280" s="391" t="s">
        <v>296</v>
      </c>
      <c r="AC280" s="317"/>
      <c r="AD280" s="375">
        <f t="shared" ref="AD280:AF282" si="72">AD281</f>
        <v>810</v>
      </c>
      <c r="AE280" s="375">
        <f t="shared" si="72"/>
        <v>0</v>
      </c>
      <c r="AF280" s="375">
        <f t="shared" si="72"/>
        <v>0</v>
      </c>
      <c r="AG280" s="156"/>
      <c r="AH280" s="156"/>
      <c r="AI280" s="133"/>
    </row>
    <row r="281" spans="1:36" s="73" customFormat="1" ht="47.25" x14ac:dyDescent="0.25">
      <c r="A281" s="107"/>
      <c r="B281" s="65"/>
      <c r="C281" s="67"/>
      <c r="D281" s="67"/>
      <c r="E281" s="68"/>
      <c r="F281" s="67"/>
      <c r="G281" s="72"/>
      <c r="H281" s="108"/>
      <c r="I281" s="109"/>
      <c r="J281" s="109"/>
      <c r="K281" s="109"/>
      <c r="L281" s="69"/>
      <c r="M281" s="109"/>
      <c r="N281" s="69"/>
      <c r="O281" s="110"/>
      <c r="P281" s="69"/>
      <c r="Q281" s="71"/>
      <c r="R281" s="91"/>
      <c r="S281" s="91"/>
      <c r="T281" s="91"/>
      <c r="U281" s="91"/>
      <c r="V281" s="91"/>
      <c r="W281" s="108"/>
      <c r="X281" s="413" t="s">
        <v>338</v>
      </c>
      <c r="Y281" s="315" t="s">
        <v>61</v>
      </c>
      <c r="Z281" s="316" t="s">
        <v>5</v>
      </c>
      <c r="AA281" s="316" t="s">
        <v>7</v>
      </c>
      <c r="AB281" s="391" t="s">
        <v>297</v>
      </c>
      <c r="AC281" s="317"/>
      <c r="AD281" s="375">
        <f>AD282</f>
        <v>810</v>
      </c>
      <c r="AE281" s="375">
        <f>AE282</f>
        <v>0</v>
      </c>
      <c r="AF281" s="375">
        <f>AF282</f>
        <v>0</v>
      </c>
      <c r="AG281" s="156"/>
      <c r="AH281" s="156"/>
      <c r="AI281" s="133"/>
    </row>
    <row r="282" spans="1:36" s="73" customFormat="1" x14ac:dyDescent="0.25">
      <c r="A282" s="107"/>
      <c r="B282" s="65"/>
      <c r="C282" s="67"/>
      <c r="D282" s="67"/>
      <c r="E282" s="68"/>
      <c r="F282" s="67"/>
      <c r="G282" s="72"/>
      <c r="H282" s="108"/>
      <c r="I282" s="109"/>
      <c r="J282" s="109"/>
      <c r="K282" s="109"/>
      <c r="L282" s="69"/>
      <c r="M282" s="109"/>
      <c r="N282" s="69"/>
      <c r="O282" s="110"/>
      <c r="P282" s="69"/>
      <c r="Q282" s="71"/>
      <c r="R282" s="91"/>
      <c r="S282" s="91"/>
      <c r="T282" s="91"/>
      <c r="U282" s="91"/>
      <c r="V282" s="91"/>
      <c r="W282" s="108"/>
      <c r="X282" s="337" t="s">
        <v>117</v>
      </c>
      <c r="Y282" s="315" t="s">
        <v>61</v>
      </c>
      <c r="Z282" s="316" t="s">
        <v>5</v>
      </c>
      <c r="AA282" s="316" t="s">
        <v>7</v>
      </c>
      <c r="AB282" s="391" t="s">
        <v>297</v>
      </c>
      <c r="AC282" s="317">
        <v>200</v>
      </c>
      <c r="AD282" s="375">
        <f t="shared" si="72"/>
        <v>810</v>
      </c>
      <c r="AE282" s="375">
        <f t="shared" si="72"/>
        <v>0</v>
      </c>
      <c r="AF282" s="375">
        <f t="shared" si="72"/>
        <v>0</v>
      </c>
      <c r="AG282" s="156"/>
      <c r="AH282" s="156"/>
      <c r="AI282" s="133"/>
    </row>
    <row r="283" spans="1:36" s="73" customFormat="1" ht="31.5" x14ac:dyDescent="0.25">
      <c r="A283" s="107"/>
      <c r="B283" s="65"/>
      <c r="C283" s="67"/>
      <c r="D283" s="67"/>
      <c r="E283" s="68"/>
      <c r="F283" s="67"/>
      <c r="G283" s="72"/>
      <c r="H283" s="108"/>
      <c r="I283" s="109"/>
      <c r="J283" s="109"/>
      <c r="K283" s="109"/>
      <c r="L283" s="69"/>
      <c r="M283" s="109"/>
      <c r="N283" s="69"/>
      <c r="O283" s="110"/>
      <c r="P283" s="69"/>
      <c r="Q283" s="71"/>
      <c r="R283" s="91"/>
      <c r="S283" s="91"/>
      <c r="T283" s="91"/>
      <c r="U283" s="91"/>
      <c r="V283" s="91"/>
      <c r="W283" s="108"/>
      <c r="X283" s="337" t="s">
        <v>50</v>
      </c>
      <c r="Y283" s="315" t="s">
        <v>61</v>
      </c>
      <c r="Z283" s="316" t="s">
        <v>5</v>
      </c>
      <c r="AA283" s="316" t="s">
        <v>7</v>
      </c>
      <c r="AB283" s="391" t="s">
        <v>297</v>
      </c>
      <c r="AC283" s="317">
        <v>240</v>
      </c>
      <c r="AD283" s="375">
        <v>810</v>
      </c>
      <c r="AE283" s="375">
        <v>0</v>
      </c>
      <c r="AF283" s="375">
        <v>0</v>
      </c>
      <c r="AG283" s="156"/>
      <c r="AH283" s="156"/>
      <c r="AI283" s="133"/>
    </row>
    <row r="284" spans="1:36" s="73" customFormat="1" x14ac:dyDescent="0.25">
      <c r="A284" s="107"/>
      <c r="B284" s="65"/>
      <c r="C284" s="67"/>
      <c r="D284" s="67"/>
      <c r="E284" s="68"/>
      <c r="F284" s="67"/>
      <c r="G284" s="72"/>
      <c r="H284" s="108"/>
      <c r="I284" s="109"/>
      <c r="J284" s="109"/>
      <c r="K284" s="109"/>
      <c r="L284" s="69"/>
      <c r="M284" s="109"/>
      <c r="N284" s="69"/>
      <c r="O284" s="110"/>
      <c r="P284" s="69"/>
      <c r="Q284" s="71"/>
      <c r="R284" s="91"/>
      <c r="S284" s="91"/>
      <c r="T284" s="91"/>
      <c r="U284" s="91"/>
      <c r="V284" s="91"/>
      <c r="W284" s="108"/>
      <c r="X284" s="412" t="s">
        <v>241</v>
      </c>
      <c r="Y284" s="315" t="s">
        <v>61</v>
      </c>
      <c r="Z284" s="316" t="s">
        <v>5</v>
      </c>
      <c r="AA284" s="316" t="s">
        <v>7</v>
      </c>
      <c r="AB284" s="391" t="s">
        <v>242</v>
      </c>
      <c r="AC284" s="312"/>
      <c r="AD284" s="375">
        <f t="shared" ref="AD284:AE288" si="73">AD285</f>
        <v>700</v>
      </c>
      <c r="AE284" s="375">
        <f t="shared" si="73"/>
        <v>0</v>
      </c>
      <c r="AF284" s="375">
        <f t="shared" ref="AF284:AF288" si="74">AF285</f>
        <v>0</v>
      </c>
      <c r="AG284" s="156"/>
      <c r="AH284" s="156"/>
      <c r="AI284" s="133"/>
    </row>
    <row r="285" spans="1:36" s="73" customFormat="1" ht="31.5" x14ac:dyDescent="0.25">
      <c r="A285" s="107"/>
      <c r="B285" s="65"/>
      <c r="C285" s="67"/>
      <c r="D285" s="67"/>
      <c r="E285" s="68"/>
      <c r="F285" s="67"/>
      <c r="G285" s="72"/>
      <c r="H285" s="108"/>
      <c r="I285" s="109"/>
      <c r="J285" s="109"/>
      <c r="K285" s="109"/>
      <c r="L285" s="69"/>
      <c r="M285" s="109"/>
      <c r="N285" s="69"/>
      <c r="O285" s="110"/>
      <c r="P285" s="69"/>
      <c r="Q285" s="71"/>
      <c r="R285" s="91"/>
      <c r="S285" s="91"/>
      <c r="T285" s="91"/>
      <c r="U285" s="91"/>
      <c r="V285" s="91"/>
      <c r="W285" s="108"/>
      <c r="X285" s="412" t="s">
        <v>681</v>
      </c>
      <c r="Y285" s="315" t="s">
        <v>61</v>
      </c>
      <c r="Z285" s="316" t="s">
        <v>5</v>
      </c>
      <c r="AA285" s="316" t="s">
        <v>7</v>
      </c>
      <c r="AB285" s="391" t="s">
        <v>243</v>
      </c>
      <c r="AC285" s="342"/>
      <c r="AD285" s="375">
        <f t="shared" si="73"/>
        <v>700</v>
      </c>
      <c r="AE285" s="375">
        <f t="shared" si="73"/>
        <v>0</v>
      </c>
      <c r="AF285" s="375">
        <f t="shared" si="74"/>
        <v>0</v>
      </c>
      <c r="AG285" s="156"/>
      <c r="AH285" s="156"/>
      <c r="AI285" s="133"/>
    </row>
    <row r="286" spans="1:36" s="73" customFormat="1" ht="31.5" x14ac:dyDescent="0.25">
      <c r="A286" s="107"/>
      <c r="B286" s="65"/>
      <c r="C286" s="67"/>
      <c r="D286" s="67"/>
      <c r="E286" s="68"/>
      <c r="F286" s="67"/>
      <c r="G286" s="72"/>
      <c r="H286" s="108"/>
      <c r="I286" s="109"/>
      <c r="J286" s="109"/>
      <c r="K286" s="109"/>
      <c r="L286" s="69"/>
      <c r="M286" s="109"/>
      <c r="N286" s="69"/>
      <c r="O286" s="110"/>
      <c r="P286" s="69"/>
      <c r="Q286" s="71"/>
      <c r="R286" s="91"/>
      <c r="S286" s="91"/>
      <c r="T286" s="91"/>
      <c r="U286" s="91"/>
      <c r="V286" s="91"/>
      <c r="W286" s="108"/>
      <c r="X286" s="412" t="s">
        <v>578</v>
      </c>
      <c r="Y286" s="315" t="s">
        <v>61</v>
      </c>
      <c r="Z286" s="316" t="s">
        <v>5</v>
      </c>
      <c r="AA286" s="316" t="s">
        <v>7</v>
      </c>
      <c r="AB286" s="391" t="s">
        <v>575</v>
      </c>
      <c r="AC286" s="317"/>
      <c r="AD286" s="375">
        <f t="shared" si="73"/>
        <v>700</v>
      </c>
      <c r="AE286" s="375">
        <f t="shared" si="73"/>
        <v>0</v>
      </c>
      <c r="AF286" s="375">
        <f t="shared" si="74"/>
        <v>0</v>
      </c>
      <c r="AG286" s="156"/>
      <c r="AH286" s="156"/>
      <c r="AI286" s="133"/>
    </row>
    <row r="287" spans="1:36" s="73" customFormat="1" ht="31.5" x14ac:dyDescent="0.25">
      <c r="A287" s="107"/>
      <c r="B287" s="65"/>
      <c r="C287" s="67"/>
      <c r="D287" s="67"/>
      <c r="E287" s="68"/>
      <c r="F287" s="67"/>
      <c r="G287" s="72"/>
      <c r="H287" s="108"/>
      <c r="I287" s="109"/>
      <c r="J287" s="109"/>
      <c r="K287" s="109"/>
      <c r="L287" s="69"/>
      <c r="M287" s="109"/>
      <c r="N287" s="69"/>
      <c r="O287" s="110"/>
      <c r="P287" s="69"/>
      <c r="Q287" s="71"/>
      <c r="R287" s="91"/>
      <c r="S287" s="91"/>
      <c r="T287" s="91"/>
      <c r="U287" s="91"/>
      <c r="V287" s="91"/>
      <c r="W287" s="108"/>
      <c r="X287" s="409" t="s">
        <v>577</v>
      </c>
      <c r="Y287" s="315" t="s">
        <v>61</v>
      </c>
      <c r="Z287" s="316" t="s">
        <v>5</v>
      </c>
      <c r="AA287" s="316" t="s">
        <v>7</v>
      </c>
      <c r="AB287" s="391" t="s">
        <v>576</v>
      </c>
      <c r="AC287" s="317"/>
      <c r="AD287" s="375">
        <f t="shared" si="73"/>
        <v>700</v>
      </c>
      <c r="AE287" s="375">
        <f t="shared" si="73"/>
        <v>0</v>
      </c>
      <c r="AF287" s="375">
        <f t="shared" si="74"/>
        <v>0</v>
      </c>
      <c r="AG287" s="156"/>
      <c r="AH287" s="156"/>
      <c r="AI287" s="133"/>
    </row>
    <row r="288" spans="1:36" s="73" customFormat="1" x14ac:dyDescent="0.25">
      <c r="A288" s="107"/>
      <c r="B288" s="65"/>
      <c r="C288" s="67"/>
      <c r="D288" s="67"/>
      <c r="E288" s="68"/>
      <c r="F288" s="67"/>
      <c r="G288" s="72"/>
      <c r="H288" s="108"/>
      <c r="I288" s="109"/>
      <c r="J288" s="109"/>
      <c r="K288" s="109"/>
      <c r="L288" s="69"/>
      <c r="M288" s="109"/>
      <c r="N288" s="69"/>
      <c r="O288" s="110"/>
      <c r="P288" s="69"/>
      <c r="Q288" s="71"/>
      <c r="R288" s="91"/>
      <c r="S288" s="91"/>
      <c r="T288" s="91"/>
      <c r="U288" s="91"/>
      <c r="V288" s="91"/>
      <c r="W288" s="108"/>
      <c r="X288" s="414" t="s">
        <v>117</v>
      </c>
      <c r="Y288" s="315" t="s">
        <v>61</v>
      </c>
      <c r="Z288" s="316" t="s">
        <v>5</v>
      </c>
      <c r="AA288" s="316" t="s">
        <v>7</v>
      </c>
      <c r="AB288" s="391" t="s">
        <v>576</v>
      </c>
      <c r="AC288" s="317">
        <v>200</v>
      </c>
      <c r="AD288" s="375">
        <f t="shared" si="73"/>
        <v>700</v>
      </c>
      <c r="AE288" s="375">
        <f t="shared" si="73"/>
        <v>0</v>
      </c>
      <c r="AF288" s="375">
        <f t="shared" si="74"/>
        <v>0</v>
      </c>
      <c r="AG288" s="156"/>
      <c r="AH288" s="156"/>
      <c r="AI288" s="133"/>
    </row>
    <row r="289" spans="1:35" s="73" customFormat="1" ht="31.5" x14ac:dyDescent="0.25">
      <c r="A289" s="107"/>
      <c r="B289" s="65"/>
      <c r="C289" s="67"/>
      <c r="D289" s="67"/>
      <c r="E289" s="68"/>
      <c r="F289" s="67"/>
      <c r="G289" s="72"/>
      <c r="H289" s="108"/>
      <c r="I289" s="109"/>
      <c r="J289" s="109"/>
      <c r="K289" s="109"/>
      <c r="L289" s="69"/>
      <c r="M289" s="109"/>
      <c r="N289" s="69"/>
      <c r="O289" s="110"/>
      <c r="P289" s="69"/>
      <c r="Q289" s="71"/>
      <c r="R289" s="91"/>
      <c r="S289" s="91"/>
      <c r="T289" s="91"/>
      <c r="U289" s="91"/>
      <c r="V289" s="91"/>
      <c r="W289" s="108"/>
      <c r="X289" s="414" t="s">
        <v>50</v>
      </c>
      <c r="Y289" s="315" t="s">
        <v>61</v>
      </c>
      <c r="Z289" s="316" t="s">
        <v>5</v>
      </c>
      <c r="AA289" s="316" t="s">
        <v>7</v>
      </c>
      <c r="AB289" s="391" t="s">
        <v>576</v>
      </c>
      <c r="AC289" s="317">
        <v>240</v>
      </c>
      <c r="AD289" s="375">
        <v>700</v>
      </c>
      <c r="AE289" s="375">
        <v>0</v>
      </c>
      <c r="AF289" s="375">
        <v>0</v>
      </c>
      <c r="AG289" s="156"/>
      <c r="AH289" s="156"/>
      <c r="AI289" s="133"/>
    </row>
    <row r="290" spans="1:35" s="99" customFormat="1" x14ac:dyDescent="0.25">
      <c r="A290" s="43"/>
      <c r="B290" s="74"/>
      <c r="C290" s="75"/>
      <c r="D290" s="75"/>
      <c r="E290" s="76"/>
      <c r="F290" s="100"/>
      <c r="G290" s="77"/>
      <c r="H290" s="101"/>
      <c r="I290" s="45"/>
      <c r="J290" s="45"/>
      <c r="K290" s="45"/>
      <c r="L290" s="69"/>
      <c r="M290" s="45"/>
      <c r="N290" s="69"/>
      <c r="O290" s="78"/>
      <c r="P290" s="77"/>
      <c r="Q290" s="79"/>
      <c r="R290" s="83"/>
      <c r="S290" s="83"/>
      <c r="T290" s="83"/>
      <c r="U290" s="83"/>
      <c r="V290" s="83"/>
      <c r="W290" s="101"/>
      <c r="X290" s="408" t="s">
        <v>234</v>
      </c>
      <c r="Y290" s="315" t="s">
        <v>61</v>
      </c>
      <c r="Z290" s="316" t="s">
        <v>5</v>
      </c>
      <c r="AA290" s="316" t="s">
        <v>7</v>
      </c>
      <c r="AB290" s="391" t="s">
        <v>235</v>
      </c>
      <c r="AC290" s="331"/>
      <c r="AD290" s="375">
        <f>AD291</f>
        <v>117165.6</v>
      </c>
      <c r="AE290" s="375">
        <f t="shared" ref="AE290:AF290" si="75">AE291</f>
        <v>121711.7</v>
      </c>
      <c r="AF290" s="375">
        <f t="shared" si="75"/>
        <v>121031.2</v>
      </c>
      <c r="AG290" s="156"/>
      <c r="AH290" s="156"/>
      <c r="AI290" s="133"/>
    </row>
    <row r="291" spans="1:35" s="99" customFormat="1" ht="31.5" x14ac:dyDescent="0.25">
      <c r="A291" s="43"/>
      <c r="B291" s="74"/>
      <c r="C291" s="75"/>
      <c r="D291" s="75"/>
      <c r="E291" s="76"/>
      <c r="F291" s="100"/>
      <c r="G291" s="77"/>
      <c r="H291" s="101"/>
      <c r="I291" s="45"/>
      <c r="J291" s="45"/>
      <c r="K291" s="45"/>
      <c r="L291" s="69"/>
      <c r="M291" s="45"/>
      <c r="N291" s="69"/>
      <c r="O291" s="78"/>
      <c r="P291" s="77"/>
      <c r="Q291" s="79"/>
      <c r="R291" s="83"/>
      <c r="S291" s="83"/>
      <c r="T291" s="83"/>
      <c r="U291" s="83"/>
      <c r="V291" s="83"/>
      <c r="W291" s="101"/>
      <c r="X291" s="416" t="s">
        <v>517</v>
      </c>
      <c r="Y291" s="315" t="s">
        <v>61</v>
      </c>
      <c r="Z291" s="316" t="s">
        <v>5</v>
      </c>
      <c r="AA291" s="316" t="s">
        <v>7</v>
      </c>
      <c r="AB291" s="391" t="s">
        <v>236</v>
      </c>
      <c r="AC291" s="331"/>
      <c r="AD291" s="375">
        <f t="shared" ref="AD291:AF294" si="76">AD292</f>
        <v>117165.6</v>
      </c>
      <c r="AE291" s="375">
        <f t="shared" si="76"/>
        <v>121711.7</v>
      </c>
      <c r="AF291" s="375">
        <f t="shared" si="76"/>
        <v>121031.2</v>
      </c>
      <c r="AG291" s="156"/>
      <c r="AH291" s="156"/>
      <c r="AI291" s="133"/>
    </row>
    <row r="292" spans="1:35" s="99" customFormat="1" ht="31.5" x14ac:dyDescent="0.25">
      <c r="A292" s="43"/>
      <c r="B292" s="74"/>
      <c r="C292" s="75"/>
      <c r="D292" s="75"/>
      <c r="E292" s="76"/>
      <c r="F292" s="100"/>
      <c r="G292" s="77"/>
      <c r="H292" s="101"/>
      <c r="I292" s="45"/>
      <c r="J292" s="45"/>
      <c r="K292" s="45"/>
      <c r="L292" s="69"/>
      <c r="M292" s="45"/>
      <c r="N292" s="69"/>
      <c r="O292" s="78"/>
      <c r="P292" s="77"/>
      <c r="Q292" s="79"/>
      <c r="R292" s="83"/>
      <c r="S292" s="83"/>
      <c r="T292" s="83"/>
      <c r="U292" s="83"/>
      <c r="V292" s="83"/>
      <c r="W292" s="101"/>
      <c r="X292" s="417" t="s">
        <v>518</v>
      </c>
      <c r="Y292" s="315" t="s">
        <v>61</v>
      </c>
      <c r="Z292" s="316" t="s">
        <v>5</v>
      </c>
      <c r="AA292" s="316" t="s">
        <v>7</v>
      </c>
      <c r="AB292" s="391" t="s">
        <v>237</v>
      </c>
      <c r="AC292" s="317"/>
      <c r="AD292" s="375">
        <f>AD293</f>
        <v>117165.6</v>
      </c>
      <c r="AE292" s="375">
        <f t="shared" si="76"/>
        <v>121711.7</v>
      </c>
      <c r="AF292" s="375">
        <f t="shared" si="76"/>
        <v>121031.2</v>
      </c>
      <c r="AG292" s="156"/>
      <c r="AH292" s="156"/>
      <c r="AI292" s="133"/>
    </row>
    <row r="293" spans="1:35" s="99" customFormat="1" ht="31.5" x14ac:dyDescent="0.25">
      <c r="A293" s="43"/>
      <c r="B293" s="74"/>
      <c r="C293" s="75"/>
      <c r="D293" s="75"/>
      <c r="E293" s="76"/>
      <c r="F293" s="100"/>
      <c r="G293" s="77"/>
      <c r="H293" s="101"/>
      <c r="I293" s="45"/>
      <c r="J293" s="45"/>
      <c r="K293" s="45"/>
      <c r="L293" s="69"/>
      <c r="M293" s="45"/>
      <c r="N293" s="69"/>
      <c r="O293" s="78"/>
      <c r="P293" s="77"/>
      <c r="Q293" s="79"/>
      <c r="R293" s="83"/>
      <c r="S293" s="83"/>
      <c r="T293" s="83"/>
      <c r="U293" s="83"/>
      <c r="V293" s="83"/>
      <c r="W293" s="101"/>
      <c r="X293" s="417" t="s">
        <v>551</v>
      </c>
      <c r="Y293" s="315" t="s">
        <v>61</v>
      </c>
      <c r="Z293" s="316" t="s">
        <v>5</v>
      </c>
      <c r="AA293" s="316" t="s">
        <v>7</v>
      </c>
      <c r="AB293" s="391" t="s">
        <v>404</v>
      </c>
      <c r="AC293" s="317"/>
      <c r="AD293" s="375">
        <f t="shared" si="76"/>
        <v>117165.6</v>
      </c>
      <c r="AE293" s="375">
        <f t="shared" si="76"/>
        <v>121711.7</v>
      </c>
      <c r="AF293" s="375">
        <f t="shared" si="76"/>
        <v>121031.2</v>
      </c>
      <c r="AG293" s="156"/>
      <c r="AH293" s="156"/>
      <c r="AI293" s="133"/>
    </row>
    <row r="294" spans="1:35" s="99" customFormat="1" ht="31.5" x14ac:dyDescent="0.25">
      <c r="A294" s="43"/>
      <c r="B294" s="74"/>
      <c r="C294" s="75"/>
      <c r="D294" s="75"/>
      <c r="E294" s="76"/>
      <c r="F294" s="100"/>
      <c r="G294" s="77"/>
      <c r="H294" s="101"/>
      <c r="I294" s="45"/>
      <c r="J294" s="45"/>
      <c r="K294" s="45"/>
      <c r="L294" s="69"/>
      <c r="M294" s="45"/>
      <c r="N294" s="69"/>
      <c r="O294" s="78"/>
      <c r="P294" s="77"/>
      <c r="Q294" s="79"/>
      <c r="R294" s="83"/>
      <c r="S294" s="83"/>
      <c r="T294" s="83"/>
      <c r="U294" s="83"/>
      <c r="V294" s="83"/>
      <c r="W294" s="101"/>
      <c r="X294" s="337" t="s">
        <v>58</v>
      </c>
      <c r="Y294" s="315" t="s">
        <v>61</v>
      </c>
      <c r="Z294" s="316" t="s">
        <v>5</v>
      </c>
      <c r="AA294" s="316" t="s">
        <v>7</v>
      </c>
      <c r="AB294" s="391" t="s">
        <v>404</v>
      </c>
      <c r="AC294" s="342">
        <v>600</v>
      </c>
      <c r="AD294" s="375">
        <f t="shared" si="76"/>
        <v>117165.6</v>
      </c>
      <c r="AE294" s="375">
        <f t="shared" si="76"/>
        <v>121711.7</v>
      </c>
      <c r="AF294" s="375">
        <f t="shared" si="76"/>
        <v>121031.2</v>
      </c>
      <c r="AG294" s="156"/>
      <c r="AH294" s="156"/>
      <c r="AI294" s="133"/>
    </row>
    <row r="295" spans="1:35" s="99" customFormat="1" x14ac:dyDescent="0.25">
      <c r="A295" s="43"/>
      <c r="B295" s="74"/>
      <c r="C295" s="75"/>
      <c r="D295" s="75"/>
      <c r="E295" s="76"/>
      <c r="F295" s="100"/>
      <c r="G295" s="77"/>
      <c r="H295" s="101"/>
      <c r="I295" s="45"/>
      <c r="J295" s="45"/>
      <c r="K295" s="45"/>
      <c r="L295" s="69"/>
      <c r="M295" s="45"/>
      <c r="N295" s="69"/>
      <c r="O295" s="78"/>
      <c r="P295" s="77"/>
      <c r="Q295" s="79"/>
      <c r="R295" s="83"/>
      <c r="S295" s="83"/>
      <c r="T295" s="83"/>
      <c r="U295" s="83"/>
      <c r="V295" s="83"/>
      <c r="W295" s="101"/>
      <c r="X295" s="337" t="s">
        <v>59</v>
      </c>
      <c r="Y295" s="315" t="s">
        <v>61</v>
      </c>
      <c r="Z295" s="316" t="s">
        <v>5</v>
      </c>
      <c r="AA295" s="316" t="s">
        <v>7</v>
      </c>
      <c r="AB295" s="391" t="s">
        <v>404</v>
      </c>
      <c r="AC295" s="317">
        <v>610</v>
      </c>
      <c r="AD295" s="375">
        <f>106665.6+10500</f>
        <v>117165.6</v>
      </c>
      <c r="AE295" s="375">
        <v>121711.7</v>
      </c>
      <c r="AF295" s="375">
        <v>121031.2</v>
      </c>
      <c r="AG295" s="156"/>
      <c r="AH295" s="156"/>
      <c r="AI295" s="133"/>
    </row>
    <row r="296" spans="1:35" s="357" customFormat="1" x14ac:dyDescent="0.25">
      <c r="A296" s="348"/>
      <c r="B296" s="350"/>
      <c r="C296" s="351"/>
      <c r="D296" s="351"/>
      <c r="E296" s="352"/>
      <c r="F296" s="100"/>
      <c r="G296" s="353"/>
      <c r="H296" s="101"/>
      <c r="I296" s="45"/>
      <c r="J296" s="45"/>
      <c r="K296" s="45"/>
      <c r="L296" s="349"/>
      <c r="M296" s="45"/>
      <c r="N296" s="349"/>
      <c r="O296" s="78"/>
      <c r="P296" s="353"/>
      <c r="Q296" s="354"/>
      <c r="R296" s="355"/>
      <c r="S296" s="355"/>
      <c r="T296" s="355"/>
      <c r="U296" s="355"/>
      <c r="V296" s="355"/>
      <c r="W296" s="101"/>
      <c r="X296" s="407" t="s">
        <v>700</v>
      </c>
      <c r="Y296" s="315" t="s">
        <v>61</v>
      </c>
      <c r="Z296" s="316" t="s">
        <v>5</v>
      </c>
      <c r="AA296" s="316" t="s">
        <v>7</v>
      </c>
      <c r="AB296" s="391" t="s">
        <v>695</v>
      </c>
      <c r="AC296" s="317"/>
      <c r="AD296" s="375">
        <f>AD297</f>
        <v>247532.79999999999</v>
      </c>
      <c r="AE296" s="375">
        <f>AE297</f>
        <v>230919.50000000003</v>
      </c>
      <c r="AF296" s="375">
        <f>AF297</f>
        <v>229563.50000000003</v>
      </c>
      <c r="AG296" s="359"/>
      <c r="AH296" s="359"/>
      <c r="AI296" s="358"/>
    </row>
    <row r="297" spans="1:35" s="357" customFormat="1" ht="31.5" x14ac:dyDescent="0.25">
      <c r="A297" s="348"/>
      <c r="B297" s="350"/>
      <c r="C297" s="351"/>
      <c r="D297" s="351"/>
      <c r="E297" s="352"/>
      <c r="F297" s="100"/>
      <c r="G297" s="353"/>
      <c r="H297" s="101"/>
      <c r="I297" s="45"/>
      <c r="J297" s="45"/>
      <c r="K297" s="45"/>
      <c r="L297" s="349"/>
      <c r="M297" s="45"/>
      <c r="N297" s="349"/>
      <c r="O297" s="78"/>
      <c r="P297" s="353"/>
      <c r="Q297" s="354"/>
      <c r="R297" s="355"/>
      <c r="S297" s="355"/>
      <c r="T297" s="355"/>
      <c r="U297" s="355"/>
      <c r="V297" s="355"/>
      <c r="W297" s="101"/>
      <c r="X297" s="337" t="s">
        <v>517</v>
      </c>
      <c r="Y297" s="315" t="s">
        <v>61</v>
      </c>
      <c r="Z297" s="316" t="s">
        <v>5</v>
      </c>
      <c r="AA297" s="316" t="s">
        <v>7</v>
      </c>
      <c r="AB297" s="391" t="s">
        <v>696</v>
      </c>
      <c r="AC297" s="317"/>
      <c r="AD297" s="375">
        <f>AD298</f>
        <v>247532.79999999999</v>
      </c>
      <c r="AE297" s="375">
        <f t="shared" ref="AE297:AF297" si="77">AE298</f>
        <v>230919.50000000003</v>
      </c>
      <c r="AF297" s="375">
        <f t="shared" si="77"/>
        <v>229563.50000000003</v>
      </c>
      <c r="AG297" s="359"/>
      <c r="AH297" s="359"/>
      <c r="AI297" s="358"/>
    </row>
    <row r="298" spans="1:35" s="357" customFormat="1" ht="31.5" x14ac:dyDescent="0.25">
      <c r="A298" s="348"/>
      <c r="B298" s="350"/>
      <c r="C298" s="351"/>
      <c r="D298" s="351"/>
      <c r="E298" s="352"/>
      <c r="F298" s="100"/>
      <c r="G298" s="353"/>
      <c r="H298" s="101"/>
      <c r="I298" s="45"/>
      <c r="J298" s="45"/>
      <c r="K298" s="45"/>
      <c r="L298" s="349"/>
      <c r="M298" s="45"/>
      <c r="N298" s="349"/>
      <c r="O298" s="78"/>
      <c r="P298" s="353"/>
      <c r="Q298" s="354"/>
      <c r="R298" s="355"/>
      <c r="S298" s="355"/>
      <c r="T298" s="355"/>
      <c r="U298" s="355"/>
      <c r="V298" s="355"/>
      <c r="W298" s="101"/>
      <c r="X298" s="337" t="s">
        <v>699</v>
      </c>
      <c r="Y298" s="315" t="s">
        <v>61</v>
      </c>
      <c r="Z298" s="316" t="s">
        <v>5</v>
      </c>
      <c r="AA298" s="316" t="s">
        <v>7</v>
      </c>
      <c r="AB298" s="391" t="s">
        <v>697</v>
      </c>
      <c r="AC298" s="317"/>
      <c r="AD298" s="375">
        <f>AD299+AD302+AD305</f>
        <v>247532.79999999999</v>
      </c>
      <c r="AE298" s="375">
        <f t="shared" ref="AE298:AF298" si="78">AE299+AE302+AE305</f>
        <v>230919.50000000003</v>
      </c>
      <c r="AF298" s="375">
        <f t="shared" si="78"/>
        <v>229563.50000000003</v>
      </c>
      <c r="AG298" s="359"/>
      <c r="AH298" s="359"/>
      <c r="AI298" s="358"/>
    </row>
    <row r="299" spans="1:35" s="357" customFormat="1" x14ac:dyDescent="0.25">
      <c r="A299" s="348"/>
      <c r="B299" s="350"/>
      <c r="C299" s="351"/>
      <c r="D299" s="351"/>
      <c r="E299" s="352"/>
      <c r="F299" s="100"/>
      <c r="G299" s="353"/>
      <c r="H299" s="101"/>
      <c r="I299" s="45"/>
      <c r="J299" s="45"/>
      <c r="K299" s="45"/>
      <c r="L299" s="349"/>
      <c r="M299" s="45"/>
      <c r="N299" s="349"/>
      <c r="O299" s="78"/>
      <c r="P299" s="353"/>
      <c r="Q299" s="354"/>
      <c r="R299" s="355"/>
      <c r="S299" s="355"/>
      <c r="T299" s="355"/>
      <c r="U299" s="355"/>
      <c r="V299" s="355"/>
      <c r="W299" s="101"/>
      <c r="X299" s="497" t="s">
        <v>703</v>
      </c>
      <c r="Y299" s="315" t="s">
        <v>61</v>
      </c>
      <c r="Z299" s="316" t="s">
        <v>5</v>
      </c>
      <c r="AA299" s="316" t="s">
        <v>7</v>
      </c>
      <c r="AB299" s="391" t="s">
        <v>706</v>
      </c>
      <c r="AC299" s="322"/>
      <c r="AD299" s="369">
        <f>AD300</f>
        <v>1851</v>
      </c>
      <c r="AE299" s="369">
        <f t="shared" ref="AE299:AF299" si="79">AE300</f>
        <v>450</v>
      </c>
      <c r="AF299" s="369">
        <f t="shared" si="79"/>
        <v>450</v>
      </c>
      <c r="AG299" s="359"/>
      <c r="AH299" s="359"/>
      <c r="AI299" s="358"/>
    </row>
    <row r="300" spans="1:35" s="357" customFormat="1" ht="31.5" x14ac:dyDescent="0.25">
      <c r="A300" s="348"/>
      <c r="B300" s="350"/>
      <c r="C300" s="351"/>
      <c r="D300" s="351"/>
      <c r="E300" s="352"/>
      <c r="F300" s="100"/>
      <c r="G300" s="353"/>
      <c r="H300" s="101"/>
      <c r="I300" s="45"/>
      <c r="J300" s="45"/>
      <c r="K300" s="45"/>
      <c r="L300" s="349"/>
      <c r="M300" s="45"/>
      <c r="N300" s="349"/>
      <c r="O300" s="78"/>
      <c r="P300" s="353"/>
      <c r="Q300" s="354"/>
      <c r="R300" s="355"/>
      <c r="S300" s="355"/>
      <c r="T300" s="355"/>
      <c r="U300" s="355"/>
      <c r="V300" s="355"/>
      <c r="W300" s="101"/>
      <c r="X300" s="491" t="s">
        <v>58</v>
      </c>
      <c r="Y300" s="315" t="s">
        <v>61</v>
      </c>
      <c r="Z300" s="316" t="s">
        <v>5</v>
      </c>
      <c r="AA300" s="316" t="s">
        <v>7</v>
      </c>
      <c r="AB300" s="391" t="s">
        <v>706</v>
      </c>
      <c r="AC300" s="342">
        <v>600</v>
      </c>
      <c r="AD300" s="369">
        <f>AD301</f>
        <v>1851</v>
      </c>
      <c r="AE300" s="369">
        <f t="shared" ref="AE300:AF300" si="80">AE301</f>
        <v>450</v>
      </c>
      <c r="AF300" s="369">
        <f t="shared" si="80"/>
        <v>450</v>
      </c>
      <c r="AG300" s="359"/>
      <c r="AH300" s="359"/>
      <c r="AI300" s="358"/>
    </row>
    <row r="301" spans="1:35" s="357" customFormat="1" x14ac:dyDescent="0.25">
      <c r="A301" s="348"/>
      <c r="B301" s="350"/>
      <c r="C301" s="351"/>
      <c r="D301" s="351"/>
      <c r="E301" s="352"/>
      <c r="F301" s="100"/>
      <c r="G301" s="353"/>
      <c r="H301" s="101"/>
      <c r="I301" s="45"/>
      <c r="J301" s="45"/>
      <c r="K301" s="45"/>
      <c r="L301" s="349"/>
      <c r="M301" s="45"/>
      <c r="N301" s="349"/>
      <c r="O301" s="78"/>
      <c r="P301" s="353"/>
      <c r="Q301" s="354"/>
      <c r="R301" s="355"/>
      <c r="S301" s="355"/>
      <c r="T301" s="355"/>
      <c r="U301" s="355"/>
      <c r="V301" s="355"/>
      <c r="W301" s="101"/>
      <c r="X301" s="491" t="s">
        <v>59</v>
      </c>
      <c r="Y301" s="315" t="s">
        <v>61</v>
      </c>
      <c r="Z301" s="316" t="s">
        <v>5</v>
      </c>
      <c r="AA301" s="316" t="s">
        <v>7</v>
      </c>
      <c r="AB301" s="391" t="s">
        <v>706</v>
      </c>
      <c r="AC301" s="317">
        <v>610</v>
      </c>
      <c r="AD301" s="369">
        <v>1851</v>
      </c>
      <c r="AE301" s="369">
        <v>450</v>
      </c>
      <c r="AF301" s="369">
        <v>450</v>
      </c>
      <c r="AG301" s="359"/>
      <c r="AH301" s="359"/>
      <c r="AI301" s="358"/>
    </row>
    <row r="302" spans="1:35" s="357" customFormat="1" x14ac:dyDescent="0.25">
      <c r="A302" s="348"/>
      <c r="B302" s="350"/>
      <c r="C302" s="351"/>
      <c r="D302" s="351"/>
      <c r="E302" s="352"/>
      <c r="F302" s="100"/>
      <c r="G302" s="353"/>
      <c r="H302" s="101"/>
      <c r="I302" s="45"/>
      <c r="J302" s="45"/>
      <c r="K302" s="45"/>
      <c r="L302" s="349"/>
      <c r="M302" s="45"/>
      <c r="N302" s="349"/>
      <c r="O302" s="78"/>
      <c r="P302" s="353"/>
      <c r="Q302" s="354"/>
      <c r="R302" s="355"/>
      <c r="S302" s="355"/>
      <c r="T302" s="355"/>
      <c r="U302" s="355"/>
      <c r="V302" s="355"/>
      <c r="W302" s="101"/>
      <c r="X302" s="497" t="s">
        <v>704</v>
      </c>
      <c r="Y302" s="315" t="s">
        <v>61</v>
      </c>
      <c r="Z302" s="316" t="s">
        <v>5</v>
      </c>
      <c r="AA302" s="316" t="s">
        <v>7</v>
      </c>
      <c r="AB302" s="391" t="s">
        <v>709</v>
      </c>
      <c r="AC302" s="322"/>
      <c r="AD302" s="369">
        <f>AD303</f>
        <v>6394.9</v>
      </c>
      <c r="AE302" s="369">
        <f t="shared" ref="AE302:AF303" si="81">AE303</f>
        <v>8526.6</v>
      </c>
      <c r="AF302" s="369">
        <f t="shared" si="81"/>
        <v>8526.6</v>
      </c>
      <c r="AG302" s="359"/>
      <c r="AH302" s="359"/>
      <c r="AI302" s="358"/>
    </row>
    <row r="303" spans="1:35" s="357" customFormat="1" ht="31.5" x14ac:dyDescent="0.25">
      <c r="A303" s="348"/>
      <c r="B303" s="350"/>
      <c r="C303" s="351"/>
      <c r="D303" s="351"/>
      <c r="E303" s="352"/>
      <c r="F303" s="100"/>
      <c r="G303" s="353"/>
      <c r="H303" s="101"/>
      <c r="I303" s="45"/>
      <c r="J303" s="45"/>
      <c r="K303" s="45"/>
      <c r="L303" s="349"/>
      <c r="M303" s="45"/>
      <c r="N303" s="349"/>
      <c r="O303" s="78"/>
      <c r="P303" s="353"/>
      <c r="Q303" s="354"/>
      <c r="R303" s="355"/>
      <c r="S303" s="355"/>
      <c r="T303" s="355"/>
      <c r="U303" s="355"/>
      <c r="V303" s="355"/>
      <c r="W303" s="101"/>
      <c r="X303" s="337" t="s">
        <v>58</v>
      </c>
      <c r="Y303" s="315" t="s">
        <v>61</v>
      </c>
      <c r="Z303" s="316" t="s">
        <v>5</v>
      </c>
      <c r="AA303" s="316" t="s">
        <v>7</v>
      </c>
      <c r="AB303" s="391" t="s">
        <v>709</v>
      </c>
      <c r="AC303" s="342">
        <v>600</v>
      </c>
      <c r="AD303" s="369">
        <f>AD304</f>
        <v>6394.9</v>
      </c>
      <c r="AE303" s="369">
        <f t="shared" si="81"/>
        <v>8526.6</v>
      </c>
      <c r="AF303" s="369">
        <f t="shared" si="81"/>
        <v>8526.6</v>
      </c>
      <c r="AG303" s="359"/>
      <c r="AH303" s="359"/>
      <c r="AI303" s="358"/>
    </row>
    <row r="304" spans="1:35" s="357" customFormat="1" x14ac:dyDescent="0.25">
      <c r="A304" s="348"/>
      <c r="B304" s="350"/>
      <c r="C304" s="351"/>
      <c r="D304" s="351"/>
      <c r="E304" s="352"/>
      <c r="F304" s="100"/>
      <c r="G304" s="353"/>
      <c r="H304" s="101"/>
      <c r="I304" s="45"/>
      <c r="J304" s="45"/>
      <c r="K304" s="45"/>
      <c r="L304" s="349"/>
      <c r="M304" s="45"/>
      <c r="N304" s="349"/>
      <c r="O304" s="78"/>
      <c r="P304" s="353"/>
      <c r="Q304" s="354"/>
      <c r="R304" s="355"/>
      <c r="S304" s="355"/>
      <c r="T304" s="355"/>
      <c r="U304" s="355"/>
      <c r="V304" s="355"/>
      <c r="W304" s="101"/>
      <c r="X304" s="337" t="s">
        <v>59</v>
      </c>
      <c r="Y304" s="315" t="s">
        <v>61</v>
      </c>
      <c r="Z304" s="316" t="s">
        <v>5</v>
      </c>
      <c r="AA304" s="316" t="s">
        <v>7</v>
      </c>
      <c r="AB304" s="391" t="s">
        <v>709</v>
      </c>
      <c r="AC304" s="317">
        <v>610</v>
      </c>
      <c r="AD304" s="369">
        <v>6394.9</v>
      </c>
      <c r="AE304" s="369">
        <v>8526.6</v>
      </c>
      <c r="AF304" s="369">
        <v>8526.6</v>
      </c>
      <c r="AG304" s="359"/>
      <c r="AH304" s="359"/>
      <c r="AI304" s="358"/>
    </row>
    <row r="305" spans="1:35" s="357" customFormat="1" ht="31.5" x14ac:dyDescent="0.25">
      <c r="A305" s="348"/>
      <c r="B305" s="350"/>
      <c r="C305" s="351"/>
      <c r="D305" s="351"/>
      <c r="E305" s="352"/>
      <c r="F305" s="100"/>
      <c r="G305" s="353"/>
      <c r="H305" s="101"/>
      <c r="I305" s="45"/>
      <c r="J305" s="45"/>
      <c r="K305" s="45"/>
      <c r="L305" s="349"/>
      <c r="M305" s="45"/>
      <c r="N305" s="349"/>
      <c r="O305" s="78"/>
      <c r="P305" s="353"/>
      <c r="Q305" s="354"/>
      <c r="R305" s="355"/>
      <c r="S305" s="355"/>
      <c r="T305" s="355"/>
      <c r="U305" s="355"/>
      <c r="V305" s="355"/>
      <c r="W305" s="101"/>
      <c r="X305" s="498" t="s">
        <v>551</v>
      </c>
      <c r="Y305" s="315" t="s">
        <v>61</v>
      </c>
      <c r="Z305" s="316" t="s">
        <v>5</v>
      </c>
      <c r="AA305" s="316" t="s">
        <v>7</v>
      </c>
      <c r="AB305" s="391" t="s">
        <v>710</v>
      </c>
      <c r="AC305" s="322"/>
      <c r="AD305" s="375">
        <f>AD306</f>
        <v>239286.9</v>
      </c>
      <c r="AE305" s="375">
        <f t="shared" ref="AE305:AF306" si="82">AE306</f>
        <v>221942.90000000002</v>
      </c>
      <c r="AF305" s="375">
        <f t="shared" si="82"/>
        <v>220586.90000000002</v>
      </c>
      <c r="AG305" s="359"/>
      <c r="AH305" s="359"/>
      <c r="AI305" s="358"/>
    </row>
    <row r="306" spans="1:35" s="357" customFormat="1" ht="31.5" x14ac:dyDescent="0.25">
      <c r="A306" s="348"/>
      <c r="B306" s="350"/>
      <c r="C306" s="351"/>
      <c r="D306" s="351"/>
      <c r="E306" s="352"/>
      <c r="F306" s="100"/>
      <c r="G306" s="353"/>
      <c r="H306" s="101"/>
      <c r="I306" s="45"/>
      <c r="J306" s="45"/>
      <c r="K306" s="45"/>
      <c r="L306" s="349"/>
      <c r="M306" s="45"/>
      <c r="N306" s="349"/>
      <c r="O306" s="78"/>
      <c r="P306" s="353"/>
      <c r="Q306" s="354"/>
      <c r="R306" s="355"/>
      <c r="S306" s="355"/>
      <c r="T306" s="355"/>
      <c r="U306" s="355"/>
      <c r="V306" s="355"/>
      <c r="W306" s="101"/>
      <c r="X306" s="491" t="s">
        <v>58</v>
      </c>
      <c r="Y306" s="315" t="s">
        <v>61</v>
      </c>
      <c r="Z306" s="316" t="s">
        <v>5</v>
      </c>
      <c r="AA306" s="316" t="s">
        <v>7</v>
      </c>
      <c r="AB306" s="391" t="s">
        <v>710</v>
      </c>
      <c r="AC306" s="322">
        <v>600</v>
      </c>
      <c r="AD306" s="375">
        <f>AD307</f>
        <v>239286.9</v>
      </c>
      <c r="AE306" s="375">
        <f t="shared" si="82"/>
        <v>221942.90000000002</v>
      </c>
      <c r="AF306" s="375">
        <f t="shared" si="82"/>
        <v>220586.90000000002</v>
      </c>
      <c r="AG306" s="359"/>
      <c r="AH306" s="359"/>
      <c r="AI306" s="358"/>
    </row>
    <row r="307" spans="1:35" s="357" customFormat="1" x14ac:dyDescent="0.25">
      <c r="A307" s="348"/>
      <c r="B307" s="350"/>
      <c r="C307" s="351"/>
      <c r="D307" s="351"/>
      <c r="E307" s="352"/>
      <c r="F307" s="100"/>
      <c r="G307" s="353"/>
      <c r="H307" s="101"/>
      <c r="I307" s="45"/>
      <c r="J307" s="45"/>
      <c r="K307" s="45"/>
      <c r="L307" s="349"/>
      <c r="M307" s="45"/>
      <c r="N307" s="349"/>
      <c r="O307" s="78"/>
      <c r="P307" s="353"/>
      <c r="Q307" s="354"/>
      <c r="R307" s="355"/>
      <c r="S307" s="355"/>
      <c r="T307" s="355"/>
      <c r="U307" s="355"/>
      <c r="V307" s="355"/>
      <c r="W307" s="101"/>
      <c r="X307" s="491" t="s">
        <v>59</v>
      </c>
      <c r="Y307" s="315" t="s">
        <v>61</v>
      </c>
      <c r="Z307" s="316" t="s">
        <v>5</v>
      </c>
      <c r="AA307" s="316" t="s">
        <v>7</v>
      </c>
      <c r="AB307" s="391" t="s">
        <v>710</v>
      </c>
      <c r="AC307" s="322">
        <v>610</v>
      </c>
      <c r="AD307" s="375">
        <f>199209.5+40077.4</f>
        <v>239286.9</v>
      </c>
      <c r="AE307" s="375">
        <f>179368.7+42574.2</f>
        <v>221942.90000000002</v>
      </c>
      <c r="AF307" s="375">
        <f>178690.7+41896.2</f>
        <v>220586.90000000002</v>
      </c>
      <c r="AG307" s="359"/>
      <c r="AH307" s="359"/>
      <c r="AI307" s="358"/>
    </row>
    <row r="308" spans="1:35" s="357" customFormat="1" x14ac:dyDescent="0.25">
      <c r="A308" s="348"/>
      <c r="B308" s="350"/>
      <c r="C308" s="351"/>
      <c r="D308" s="351"/>
      <c r="E308" s="352"/>
      <c r="F308" s="100"/>
      <c r="G308" s="353"/>
      <c r="H308" s="101"/>
      <c r="I308" s="45"/>
      <c r="J308" s="45"/>
      <c r="K308" s="45"/>
      <c r="L308" s="349"/>
      <c r="M308" s="45"/>
      <c r="N308" s="349"/>
      <c r="O308" s="78"/>
      <c r="P308" s="353"/>
      <c r="Q308" s="354"/>
      <c r="R308" s="355"/>
      <c r="S308" s="355"/>
      <c r="T308" s="355"/>
      <c r="U308" s="355"/>
      <c r="V308" s="355"/>
      <c r="W308" s="101"/>
      <c r="X308" s="422" t="s">
        <v>38</v>
      </c>
      <c r="Y308" s="157" t="s">
        <v>61</v>
      </c>
      <c r="Z308" s="380" t="s">
        <v>92</v>
      </c>
      <c r="AA308" s="399"/>
      <c r="AB308" s="400"/>
      <c r="AC308" s="158"/>
      <c r="AD308" s="144">
        <f t="shared" ref="AD308:AF314" si="83">AD309</f>
        <v>139</v>
      </c>
      <c r="AE308" s="144">
        <f t="shared" si="83"/>
        <v>0</v>
      </c>
      <c r="AF308" s="144">
        <f t="shared" si="83"/>
        <v>0</v>
      </c>
      <c r="AG308" s="359"/>
      <c r="AH308" s="359"/>
      <c r="AI308" s="358"/>
    </row>
    <row r="309" spans="1:35" s="357" customFormat="1" x14ac:dyDescent="0.25">
      <c r="A309" s="348"/>
      <c r="B309" s="350"/>
      <c r="C309" s="351"/>
      <c r="D309" s="351"/>
      <c r="E309" s="352"/>
      <c r="F309" s="100"/>
      <c r="G309" s="353"/>
      <c r="H309" s="101"/>
      <c r="I309" s="45"/>
      <c r="J309" s="45"/>
      <c r="K309" s="45"/>
      <c r="L309" s="349"/>
      <c r="M309" s="45"/>
      <c r="N309" s="349"/>
      <c r="O309" s="78"/>
      <c r="P309" s="353"/>
      <c r="Q309" s="354"/>
      <c r="R309" s="355"/>
      <c r="S309" s="355"/>
      <c r="T309" s="355"/>
      <c r="U309" s="355"/>
      <c r="V309" s="355"/>
      <c r="W309" s="101"/>
      <c r="X309" s="366" t="s">
        <v>632</v>
      </c>
      <c r="Y309" s="363" t="s">
        <v>61</v>
      </c>
      <c r="Z309" s="13" t="s">
        <v>92</v>
      </c>
      <c r="AA309" s="367" t="s">
        <v>5</v>
      </c>
      <c r="AB309" s="292"/>
      <c r="AC309" s="368"/>
      <c r="AD309" s="374">
        <f t="shared" si="83"/>
        <v>139</v>
      </c>
      <c r="AE309" s="374">
        <f t="shared" si="83"/>
        <v>0</v>
      </c>
      <c r="AF309" s="374">
        <f t="shared" si="83"/>
        <v>0</v>
      </c>
      <c r="AG309" s="359"/>
      <c r="AH309" s="359"/>
      <c r="AI309" s="358"/>
    </row>
    <row r="310" spans="1:35" s="357" customFormat="1" x14ac:dyDescent="0.25">
      <c r="A310" s="348"/>
      <c r="B310" s="350"/>
      <c r="C310" s="351"/>
      <c r="D310" s="351"/>
      <c r="E310" s="352"/>
      <c r="F310" s="100"/>
      <c r="G310" s="353"/>
      <c r="H310" s="101"/>
      <c r="I310" s="45"/>
      <c r="J310" s="45"/>
      <c r="K310" s="45"/>
      <c r="L310" s="349"/>
      <c r="M310" s="45"/>
      <c r="N310" s="349"/>
      <c r="O310" s="78"/>
      <c r="P310" s="353"/>
      <c r="Q310" s="354"/>
      <c r="R310" s="355"/>
      <c r="S310" s="355"/>
      <c r="T310" s="355"/>
      <c r="U310" s="355"/>
      <c r="V310" s="355"/>
      <c r="W310" s="101"/>
      <c r="X310" s="366" t="s">
        <v>633</v>
      </c>
      <c r="Y310" s="363" t="s">
        <v>61</v>
      </c>
      <c r="Z310" s="13" t="s">
        <v>92</v>
      </c>
      <c r="AA310" s="367" t="s">
        <v>5</v>
      </c>
      <c r="AB310" s="292" t="s">
        <v>634</v>
      </c>
      <c r="AC310" s="368"/>
      <c r="AD310" s="374">
        <f t="shared" si="83"/>
        <v>139</v>
      </c>
      <c r="AE310" s="374">
        <f t="shared" si="83"/>
        <v>0</v>
      </c>
      <c r="AF310" s="374">
        <f t="shared" si="83"/>
        <v>0</v>
      </c>
      <c r="AG310" s="359"/>
      <c r="AH310" s="359"/>
      <c r="AI310" s="358"/>
    </row>
    <row r="311" spans="1:35" s="357" customFormat="1" x14ac:dyDescent="0.25">
      <c r="A311" s="348"/>
      <c r="B311" s="350"/>
      <c r="C311" s="351"/>
      <c r="D311" s="351"/>
      <c r="E311" s="352"/>
      <c r="F311" s="100"/>
      <c r="G311" s="353"/>
      <c r="H311" s="101"/>
      <c r="I311" s="45"/>
      <c r="J311" s="45"/>
      <c r="K311" s="45"/>
      <c r="L311" s="349"/>
      <c r="M311" s="45"/>
      <c r="N311" s="349"/>
      <c r="O311" s="78"/>
      <c r="P311" s="353"/>
      <c r="Q311" s="354"/>
      <c r="R311" s="355"/>
      <c r="S311" s="355"/>
      <c r="T311" s="355"/>
      <c r="U311" s="355"/>
      <c r="V311" s="355"/>
      <c r="W311" s="101"/>
      <c r="X311" s="366" t="s">
        <v>635</v>
      </c>
      <c r="Y311" s="363" t="s">
        <v>61</v>
      </c>
      <c r="Z311" s="13" t="s">
        <v>92</v>
      </c>
      <c r="AA311" s="367" t="s">
        <v>5</v>
      </c>
      <c r="AB311" s="292" t="s">
        <v>636</v>
      </c>
      <c r="AC311" s="368"/>
      <c r="AD311" s="374">
        <f t="shared" si="83"/>
        <v>139</v>
      </c>
      <c r="AE311" s="374">
        <f t="shared" si="83"/>
        <v>0</v>
      </c>
      <c r="AF311" s="374">
        <f t="shared" si="83"/>
        <v>0</v>
      </c>
      <c r="AG311" s="359"/>
      <c r="AH311" s="359"/>
      <c r="AI311" s="358"/>
    </row>
    <row r="312" spans="1:35" s="357" customFormat="1" x14ac:dyDescent="0.25">
      <c r="A312" s="348"/>
      <c r="B312" s="350"/>
      <c r="C312" s="351"/>
      <c r="D312" s="351"/>
      <c r="E312" s="352"/>
      <c r="F312" s="100"/>
      <c r="G312" s="353"/>
      <c r="H312" s="101"/>
      <c r="I312" s="45"/>
      <c r="J312" s="45"/>
      <c r="K312" s="45"/>
      <c r="L312" s="349"/>
      <c r="M312" s="45"/>
      <c r="N312" s="349"/>
      <c r="O312" s="78"/>
      <c r="P312" s="353"/>
      <c r="Q312" s="354"/>
      <c r="R312" s="355"/>
      <c r="S312" s="355"/>
      <c r="T312" s="355"/>
      <c r="U312" s="355"/>
      <c r="V312" s="355"/>
      <c r="W312" s="101"/>
      <c r="X312" s="366" t="s">
        <v>637</v>
      </c>
      <c r="Y312" s="363" t="s">
        <v>61</v>
      </c>
      <c r="Z312" s="13" t="s">
        <v>92</v>
      </c>
      <c r="AA312" s="367" t="s">
        <v>5</v>
      </c>
      <c r="AB312" s="292" t="s">
        <v>638</v>
      </c>
      <c r="AC312" s="368"/>
      <c r="AD312" s="374">
        <f t="shared" si="83"/>
        <v>139</v>
      </c>
      <c r="AE312" s="374">
        <f t="shared" si="83"/>
        <v>0</v>
      </c>
      <c r="AF312" s="374">
        <f t="shared" si="83"/>
        <v>0</v>
      </c>
      <c r="AG312" s="359"/>
      <c r="AH312" s="359"/>
      <c r="AI312" s="358"/>
    </row>
    <row r="313" spans="1:35" s="357" customFormat="1" ht="31.5" x14ac:dyDescent="0.25">
      <c r="A313" s="348"/>
      <c r="B313" s="350"/>
      <c r="C313" s="351"/>
      <c r="D313" s="351"/>
      <c r="E313" s="352"/>
      <c r="F313" s="100"/>
      <c r="G313" s="353"/>
      <c r="H313" s="101"/>
      <c r="I313" s="45"/>
      <c r="J313" s="45"/>
      <c r="K313" s="45"/>
      <c r="L313" s="349"/>
      <c r="M313" s="45"/>
      <c r="N313" s="349"/>
      <c r="O313" s="78"/>
      <c r="P313" s="353"/>
      <c r="Q313" s="354"/>
      <c r="R313" s="355"/>
      <c r="S313" s="355"/>
      <c r="T313" s="355"/>
      <c r="U313" s="355"/>
      <c r="V313" s="355"/>
      <c r="W313" s="101"/>
      <c r="X313" s="366" t="s">
        <v>673</v>
      </c>
      <c r="Y313" s="363" t="s">
        <v>61</v>
      </c>
      <c r="Z313" s="13" t="s">
        <v>92</v>
      </c>
      <c r="AA313" s="367" t="s">
        <v>5</v>
      </c>
      <c r="AB313" s="292" t="s">
        <v>639</v>
      </c>
      <c r="AC313" s="368"/>
      <c r="AD313" s="374">
        <f t="shared" si="83"/>
        <v>139</v>
      </c>
      <c r="AE313" s="374">
        <f t="shared" si="83"/>
        <v>0</v>
      </c>
      <c r="AF313" s="374">
        <f t="shared" si="83"/>
        <v>0</v>
      </c>
      <c r="AG313" s="359"/>
      <c r="AH313" s="359"/>
      <c r="AI313" s="358"/>
    </row>
    <row r="314" spans="1:35" s="357" customFormat="1" ht="31.5" x14ac:dyDescent="0.25">
      <c r="A314" s="348"/>
      <c r="B314" s="350"/>
      <c r="C314" s="351"/>
      <c r="D314" s="351"/>
      <c r="E314" s="352"/>
      <c r="F314" s="100"/>
      <c r="G314" s="353"/>
      <c r="H314" s="101"/>
      <c r="I314" s="45"/>
      <c r="J314" s="45"/>
      <c r="K314" s="45"/>
      <c r="L314" s="349"/>
      <c r="M314" s="45"/>
      <c r="N314" s="349"/>
      <c r="O314" s="78"/>
      <c r="P314" s="353"/>
      <c r="Q314" s="354"/>
      <c r="R314" s="355"/>
      <c r="S314" s="355"/>
      <c r="T314" s="355"/>
      <c r="U314" s="355"/>
      <c r="V314" s="355"/>
      <c r="W314" s="101"/>
      <c r="X314" s="366" t="s">
        <v>58</v>
      </c>
      <c r="Y314" s="363" t="s">
        <v>61</v>
      </c>
      <c r="Z314" s="13" t="s">
        <v>92</v>
      </c>
      <c r="AA314" s="367" t="s">
        <v>5</v>
      </c>
      <c r="AB314" s="292" t="s">
        <v>639</v>
      </c>
      <c r="AC314" s="368">
        <v>600</v>
      </c>
      <c r="AD314" s="374">
        <f t="shared" si="83"/>
        <v>139</v>
      </c>
      <c r="AE314" s="374">
        <f t="shared" si="83"/>
        <v>0</v>
      </c>
      <c r="AF314" s="374">
        <f t="shared" si="83"/>
        <v>0</v>
      </c>
      <c r="AG314" s="359"/>
      <c r="AH314" s="359"/>
      <c r="AI314" s="358"/>
    </row>
    <row r="315" spans="1:35" s="357" customFormat="1" x14ac:dyDescent="0.25">
      <c r="A315" s="348"/>
      <c r="B315" s="350"/>
      <c r="C315" s="351"/>
      <c r="D315" s="351"/>
      <c r="E315" s="352"/>
      <c r="F315" s="100"/>
      <c r="G315" s="353"/>
      <c r="H315" s="101"/>
      <c r="I315" s="45"/>
      <c r="J315" s="45"/>
      <c r="K315" s="45"/>
      <c r="L315" s="349"/>
      <c r="M315" s="45"/>
      <c r="N315" s="349"/>
      <c r="O315" s="78"/>
      <c r="P315" s="353"/>
      <c r="Q315" s="354"/>
      <c r="R315" s="355"/>
      <c r="S315" s="355"/>
      <c r="T315" s="355"/>
      <c r="U315" s="355"/>
      <c r="V315" s="355"/>
      <c r="W315" s="101"/>
      <c r="X315" s="366" t="s">
        <v>59</v>
      </c>
      <c r="Y315" s="363" t="s">
        <v>61</v>
      </c>
      <c r="Z315" s="13" t="s">
        <v>92</v>
      </c>
      <c r="AA315" s="367" t="s">
        <v>5</v>
      </c>
      <c r="AB315" s="292" t="s">
        <v>639</v>
      </c>
      <c r="AC315" s="368">
        <v>610</v>
      </c>
      <c r="AD315" s="374">
        <v>139</v>
      </c>
      <c r="AE315" s="374">
        <v>0</v>
      </c>
      <c r="AF315" s="374">
        <v>0</v>
      </c>
      <c r="AG315" s="359"/>
      <c r="AH315" s="359"/>
      <c r="AI315" s="358"/>
    </row>
    <row r="316" spans="1:35" s="73" customFormat="1" x14ac:dyDescent="0.25">
      <c r="A316" s="64"/>
      <c r="B316" s="65"/>
      <c r="C316" s="67"/>
      <c r="D316" s="68"/>
      <c r="E316" s="68"/>
      <c r="F316" s="68"/>
      <c r="G316" s="69"/>
      <c r="H316" s="69"/>
      <c r="I316" s="69"/>
      <c r="J316" s="69"/>
      <c r="K316" s="69"/>
      <c r="L316" s="69"/>
      <c r="M316" s="69"/>
      <c r="N316" s="69"/>
      <c r="O316" s="70"/>
      <c r="P316" s="69"/>
      <c r="Q316" s="71"/>
      <c r="R316" s="91"/>
      <c r="S316" s="91"/>
      <c r="T316" s="91"/>
      <c r="U316" s="91"/>
      <c r="V316" s="91"/>
      <c r="W316" s="91"/>
      <c r="X316" s="407" t="s">
        <v>4</v>
      </c>
      <c r="Y316" s="310" t="s">
        <v>61</v>
      </c>
      <c r="Z316" s="328" t="s">
        <v>8</v>
      </c>
      <c r="AA316" s="389"/>
      <c r="AB316" s="388"/>
      <c r="AC316" s="334"/>
      <c r="AD316" s="313">
        <f>AD317+AD328+AD346</f>
        <v>78981.3</v>
      </c>
      <c r="AE316" s="313">
        <f>AE317+AE328+AE346</f>
        <v>76516.2</v>
      </c>
      <c r="AF316" s="313">
        <f>AF317+AF328+AF346</f>
        <v>76591.5</v>
      </c>
      <c r="AG316" s="164"/>
      <c r="AH316" s="164"/>
      <c r="AI316" s="133"/>
    </row>
    <row r="317" spans="1:35" s="73" customFormat="1" x14ac:dyDescent="0.25">
      <c r="A317" s="64"/>
      <c r="B317" s="65"/>
      <c r="C317" s="67"/>
      <c r="D317" s="68"/>
      <c r="E317" s="68"/>
      <c r="F317" s="68"/>
      <c r="G317" s="69"/>
      <c r="H317" s="69"/>
      <c r="I317" s="69"/>
      <c r="J317" s="69"/>
      <c r="K317" s="69"/>
      <c r="L317" s="69"/>
      <c r="M317" s="69"/>
      <c r="N317" s="69"/>
      <c r="O317" s="70"/>
      <c r="P317" s="69"/>
      <c r="Q317" s="71"/>
      <c r="R317" s="91"/>
      <c r="S317" s="91"/>
      <c r="T317" s="91"/>
      <c r="U317" s="91"/>
      <c r="V317" s="91"/>
      <c r="W317" s="91"/>
      <c r="X317" s="337" t="s">
        <v>131</v>
      </c>
      <c r="Y317" s="315" t="s">
        <v>61</v>
      </c>
      <c r="Z317" s="335" t="s">
        <v>8</v>
      </c>
      <c r="AA317" s="316" t="s">
        <v>7</v>
      </c>
      <c r="AB317" s="388"/>
      <c r="AC317" s="334"/>
      <c r="AD317" s="375">
        <f t="shared" ref="AD317:AF318" si="84">AD318</f>
        <v>73941.8</v>
      </c>
      <c r="AE317" s="375">
        <f t="shared" si="84"/>
        <v>71442</v>
      </c>
      <c r="AF317" s="375">
        <f t="shared" si="84"/>
        <v>71442</v>
      </c>
      <c r="AG317" s="156"/>
      <c r="AH317" s="156"/>
      <c r="AI317" s="133"/>
    </row>
    <row r="318" spans="1:35" s="73" customFormat="1" x14ac:dyDescent="0.25">
      <c r="A318" s="64"/>
      <c r="B318" s="65"/>
      <c r="C318" s="67"/>
      <c r="D318" s="68"/>
      <c r="E318" s="68"/>
      <c r="F318" s="68"/>
      <c r="G318" s="69"/>
      <c r="H318" s="69"/>
      <c r="I318" s="69"/>
      <c r="J318" s="69"/>
      <c r="K318" s="69"/>
      <c r="L318" s="69"/>
      <c r="M318" s="69"/>
      <c r="N318" s="69"/>
      <c r="O318" s="70"/>
      <c r="P318" s="69"/>
      <c r="Q318" s="71"/>
      <c r="R318" s="91"/>
      <c r="S318" s="91"/>
      <c r="T318" s="91"/>
      <c r="U318" s="91"/>
      <c r="V318" s="91"/>
      <c r="W318" s="91"/>
      <c r="X318" s="409" t="s">
        <v>542</v>
      </c>
      <c r="Y318" s="315" t="s">
        <v>61</v>
      </c>
      <c r="Z318" s="335" t="s">
        <v>8</v>
      </c>
      <c r="AA318" s="316" t="s">
        <v>7</v>
      </c>
      <c r="AB318" s="391" t="s">
        <v>111</v>
      </c>
      <c r="AC318" s="334"/>
      <c r="AD318" s="375">
        <f>AD319</f>
        <v>73941.8</v>
      </c>
      <c r="AE318" s="375">
        <f t="shared" si="84"/>
        <v>71442</v>
      </c>
      <c r="AF318" s="375">
        <f t="shared" si="84"/>
        <v>71442</v>
      </c>
      <c r="AG318" s="156"/>
      <c r="AH318" s="156"/>
      <c r="AI318" s="133"/>
    </row>
    <row r="319" spans="1:35" s="73" customFormat="1" x14ac:dyDescent="0.25">
      <c r="A319" s="64"/>
      <c r="B319" s="65"/>
      <c r="C319" s="67"/>
      <c r="D319" s="68"/>
      <c r="E319" s="68"/>
      <c r="F319" s="68"/>
      <c r="G319" s="69"/>
      <c r="H319" s="69"/>
      <c r="I319" s="69"/>
      <c r="J319" s="69"/>
      <c r="K319" s="69"/>
      <c r="L319" s="69"/>
      <c r="M319" s="69"/>
      <c r="N319" s="69"/>
      <c r="O319" s="70"/>
      <c r="P319" s="69"/>
      <c r="Q319" s="71"/>
      <c r="R319" s="91"/>
      <c r="S319" s="91"/>
      <c r="T319" s="91"/>
      <c r="U319" s="91"/>
      <c r="V319" s="91"/>
      <c r="W319" s="91"/>
      <c r="X319" s="337" t="s">
        <v>480</v>
      </c>
      <c r="Y319" s="315" t="s">
        <v>61</v>
      </c>
      <c r="Z319" s="335" t="s">
        <v>8</v>
      </c>
      <c r="AA319" s="316" t="s">
        <v>7</v>
      </c>
      <c r="AB319" s="391" t="s">
        <v>367</v>
      </c>
      <c r="AC319" s="342"/>
      <c r="AD319" s="329">
        <f>AD320+AD324</f>
        <v>73941.8</v>
      </c>
      <c r="AE319" s="329">
        <f t="shared" ref="AE319:AF319" si="85">AE320+AE324</f>
        <v>71442</v>
      </c>
      <c r="AF319" s="329">
        <f t="shared" si="85"/>
        <v>71442</v>
      </c>
      <c r="AG319" s="156"/>
      <c r="AH319" s="156"/>
      <c r="AI319" s="133"/>
    </row>
    <row r="320" spans="1:35" s="73" customFormat="1" ht="31.5" x14ac:dyDescent="0.25">
      <c r="A320" s="64"/>
      <c r="B320" s="65"/>
      <c r="C320" s="67"/>
      <c r="D320" s="68"/>
      <c r="E320" s="68"/>
      <c r="F320" s="68"/>
      <c r="G320" s="69"/>
      <c r="H320" s="69"/>
      <c r="I320" s="69"/>
      <c r="J320" s="69"/>
      <c r="K320" s="69"/>
      <c r="L320" s="69"/>
      <c r="M320" s="69"/>
      <c r="N320" s="69"/>
      <c r="O320" s="70"/>
      <c r="P320" s="69"/>
      <c r="Q320" s="71"/>
      <c r="R320" s="91"/>
      <c r="S320" s="91"/>
      <c r="T320" s="91"/>
      <c r="U320" s="91"/>
      <c r="V320" s="91"/>
      <c r="W320" s="91"/>
      <c r="X320" s="337" t="s">
        <v>407</v>
      </c>
      <c r="Y320" s="315" t="s">
        <v>61</v>
      </c>
      <c r="Z320" s="316" t="s">
        <v>8</v>
      </c>
      <c r="AA320" s="316" t="s">
        <v>7</v>
      </c>
      <c r="AB320" s="391" t="s">
        <v>368</v>
      </c>
      <c r="AC320" s="342"/>
      <c r="AD320" s="329">
        <f t="shared" ref="AD320:AF322" si="86">AD321</f>
        <v>71442</v>
      </c>
      <c r="AE320" s="329">
        <f t="shared" si="86"/>
        <v>71442</v>
      </c>
      <c r="AF320" s="329">
        <f t="shared" si="86"/>
        <v>71442</v>
      </c>
      <c r="AG320" s="156"/>
      <c r="AH320" s="156"/>
      <c r="AI320" s="133"/>
    </row>
    <row r="321" spans="1:35" s="73" customFormat="1" ht="31.5" x14ac:dyDescent="0.25">
      <c r="A321" s="64"/>
      <c r="B321" s="65"/>
      <c r="C321" s="67"/>
      <c r="D321" s="68"/>
      <c r="E321" s="68"/>
      <c r="F321" s="68"/>
      <c r="G321" s="69"/>
      <c r="H321" s="69"/>
      <c r="I321" s="69"/>
      <c r="J321" s="69"/>
      <c r="K321" s="69"/>
      <c r="L321" s="69"/>
      <c r="M321" s="69"/>
      <c r="N321" s="69"/>
      <c r="O321" s="70"/>
      <c r="P321" s="69"/>
      <c r="Q321" s="71"/>
      <c r="R321" s="91"/>
      <c r="S321" s="91"/>
      <c r="T321" s="91"/>
      <c r="U321" s="91"/>
      <c r="V321" s="91"/>
      <c r="W321" s="91"/>
      <c r="X321" s="410" t="s">
        <v>366</v>
      </c>
      <c r="Y321" s="315" t="s">
        <v>61</v>
      </c>
      <c r="Z321" s="316" t="s">
        <v>8</v>
      </c>
      <c r="AA321" s="316" t="s">
        <v>7</v>
      </c>
      <c r="AB321" s="391" t="s">
        <v>369</v>
      </c>
      <c r="AC321" s="342"/>
      <c r="AD321" s="329">
        <f t="shared" si="86"/>
        <v>71442</v>
      </c>
      <c r="AE321" s="329">
        <f t="shared" si="86"/>
        <v>71442</v>
      </c>
      <c r="AF321" s="329">
        <f t="shared" si="86"/>
        <v>71442</v>
      </c>
      <c r="AG321" s="156"/>
      <c r="AH321" s="156"/>
      <c r="AI321" s="133"/>
    </row>
    <row r="322" spans="1:35" s="73" customFormat="1" ht="31.5" x14ac:dyDescent="0.25">
      <c r="A322" s="64"/>
      <c r="B322" s="65"/>
      <c r="C322" s="67"/>
      <c r="D322" s="68"/>
      <c r="E322" s="68"/>
      <c r="F322" s="68"/>
      <c r="G322" s="69"/>
      <c r="H322" s="69"/>
      <c r="I322" s="69"/>
      <c r="J322" s="69"/>
      <c r="K322" s="69"/>
      <c r="L322" s="69"/>
      <c r="M322" s="69"/>
      <c r="N322" s="69"/>
      <c r="O322" s="70"/>
      <c r="P322" s="69"/>
      <c r="Q322" s="71"/>
      <c r="R322" s="91"/>
      <c r="S322" s="91"/>
      <c r="T322" s="91"/>
      <c r="U322" s="91"/>
      <c r="V322" s="91"/>
      <c r="W322" s="91"/>
      <c r="X322" s="337" t="s">
        <v>58</v>
      </c>
      <c r="Y322" s="315" t="s">
        <v>61</v>
      </c>
      <c r="Z322" s="316" t="s">
        <v>8</v>
      </c>
      <c r="AA322" s="316" t="s">
        <v>7</v>
      </c>
      <c r="AB322" s="391" t="s">
        <v>369</v>
      </c>
      <c r="AC322" s="342">
        <v>600</v>
      </c>
      <c r="AD322" s="329">
        <f t="shared" si="86"/>
        <v>71442</v>
      </c>
      <c r="AE322" s="329">
        <f t="shared" si="86"/>
        <v>71442</v>
      </c>
      <c r="AF322" s="329">
        <f t="shared" si="86"/>
        <v>71442</v>
      </c>
      <c r="AG322" s="156"/>
      <c r="AH322" s="156"/>
      <c r="AI322" s="133"/>
    </row>
    <row r="323" spans="1:35" s="73" customFormat="1" x14ac:dyDescent="0.25">
      <c r="A323" s="64"/>
      <c r="B323" s="65"/>
      <c r="C323" s="67"/>
      <c r="D323" s="68"/>
      <c r="E323" s="68"/>
      <c r="F323" s="68"/>
      <c r="G323" s="69"/>
      <c r="H323" s="69"/>
      <c r="I323" s="69"/>
      <c r="J323" s="69"/>
      <c r="K323" s="69"/>
      <c r="L323" s="69"/>
      <c r="M323" s="69"/>
      <c r="N323" s="69"/>
      <c r="O323" s="70"/>
      <c r="P323" s="69"/>
      <c r="Q323" s="71"/>
      <c r="R323" s="91"/>
      <c r="S323" s="91"/>
      <c r="T323" s="91"/>
      <c r="U323" s="91"/>
      <c r="V323" s="91"/>
      <c r="W323" s="91"/>
      <c r="X323" s="337" t="s">
        <v>59</v>
      </c>
      <c r="Y323" s="315" t="s">
        <v>61</v>
      </c>
      <c r="Z323" s="316" t="s">
        <v>8</v>
      </c>
      <c r="AA323" s="316" t="s">
        <v>7</v>
      </c>
      <c r="AB323" s="391" t="s">
        <v>369</v>
      </c>
      <c r="AC323" s="342">
        <v>610</v>
      </c>
      <c r="AD323" s="375">
        <v>71442</v>
      </c>
      <c r="AE323" s="375">
        <v>71442</v>
      </c>
      <c r="AF323" s="375">
        <v>71442</v>
      </c>
      <c r="AG323" s="156"/>
      <c r="AH323" s="156"/>
      <c r="AI323" s="133"/>
    </row>
    <row r="324" spans="1:35" s="73" customFormat="1" ht="31.5" x14ac:dyDescent="0.25">
      <c r="A324" s="64"/>
      <c r="B324" s="65"/>
      <c r="C324" s="67"/>
      <c r="D324" s="68"/>
      <c r="E324" s="68"/>
      <c r="F324" s="68"/>
      <c r="G324" s="349"/>
      <c r="H324" s="349"/>
      <c r="I324" s="349"/>
      <c r="J324" s="349"/>
      <c r="K324" s="349"/>
      <c r="L324" s="349"/>
      <c r="M324" s="349"/>
      <c r="N324" s="349"/>
      <c r="O324" s="70"/>
      <c r="P324" s="349"/>
      <c r="Q324" s="71"/>
      <c r="R324" s="91"/>
      <c r="S324" s="91"/>
      <c r="T324" s="91"/>
      <c r="U324" s="91"/>
      <c r="V324" s="91"/>
      <c r="W324" s="91"/>
      <c r="X324" s="337" t="s">
        <v>664</v>
      </c>
      <c r="Y324" s="315" t="s">
        <v>61</v>
      </c>
      <c r="Z324" s="316" t="s">
        <v>8</v>
      </c>
      <c r="AA324" s="316" t="s">
        <v>7</v>
      </c>
      <c r="AB324" s="391" t="s">
        <v>665</v>
      </c>
      <c r="AC324" s="342"/>
      <c r="AD324" s="375">
        <f>AD325</f>
        <v>2499.8000000000002</v>
      </c>
      <c r="AE324" s="375">
        <f t="shared" ref="AE324:AF326" si="87">AE325</f>
        <v>0</v>
      </c>
      <c r="AF324" s="375">
        <f t="shared" si="87"/>
        <v>0</v>
      </c>
      <c r="AG324" s="359"/>
      <c r="AH324" s="359"/>
      <c r="AI324" s="358"/>
    </row>
    <row r="325" spans="1:35" s="73" customFormat="1" ht="31.5" x14ac:dyDescent="0.25">
      <c r="A325" s="64"/>
      <c r="B325" s="65"/>
      <c r="C325" s="67"/>
      <c r="D325" s="68"/>
      <c r="E325" s="68"/>
      <c r="F325" s="68"/>
      <c r="G325" s="349"/>
      <c r="H325" s="349"/>
      <c r="I325" s="349"/>
      <c r="J325" s="349"/>
      <c r="K325" s="349"/>
      <c r="L325" s="349"/>
      <c r="M325" s="349"/>
      <c r="N325" s="349"/>
      <c r="O325" s="70"/>
      <c r="P325" s="349"/>
      <c r="Q325" s="71"/>
      <c r="R325" s="91"/>
      <c r="S325" s="91"/>
      <c r="T325" s="91"/>
      <c r="U325" s="91"/>
      <c r="V325" s="91"/>
      <c r="W325" s="91"/>
      <c r="X325" s="337" t="s">
        <v>676</v>
      </c>
      <c r="Y325" s="315" t="s">
        <v>61</v>
      </c>
      <c r="Z325" s="316" t="s">
        <v>8</v>
      </c>
      <c r="AA325" s="316" t="s">
        <v>7</v>
      </c>
      <c r="AB325" s="391" t="s">
        <v>666</v>
      </c>
      <c r="AC325" s="342"/>
      <c r="AD325" s="375">
        <f>AD326</f>
        <v>2499.8000000000002</v>
      </c>
      <c r="AE325" s="375">
        <f t="shared" si="87"/>
        <v>0</v>
      </c>
      <c r="AF325" s="375">
        <f t="shared" si="87"/>
        <v>0</v>
      </c>
      <c r="AG325" s="359"/>
      <c r="AH325" s="359"/>
      <c r="AI325" s="358"/>
    </row>
    <row r="326" spans="1:35" s="73" customFormat="1" ht="31.5" x14ac:dyDescent="0.25">
      <c r="A326" s="64"/>
      <c r="B326" s="65"/>
      <c r="C326" s="67"/>
      <c r="D326" s="68"/>
      <c r="E326" s="68"/>
      <c r="F326" s="68"/>
      <c r="G326" s="349"/>
      <c r="H326" s="349"/>
      <c r="I326" s="349"/>
      <c r="J326" s="349"/>
      <c r="K326" s="349"/>
      <c r="L326" s="349"/>
      <c r="M326" s="349"/>
      <c r="N326" s="349"/>
      <c r="O326" s="70"/>
      <c r="P326" s="349"/>
      <c r="Q326" s="71"/>
      <c r="R326" s="91"/>
      <c r="S326" s="91"/>
      <c r="T326" s="91"/>
      <c r="U326" s="91"/>
      <c r="V326" s="91"/>
      <c r="W326" s="91"/>
      <c r="X326" s="337" t="s">
        <v>58</v>
      </c>
      <c r="Y326" s="315" t="s">
        <v>61</v>
      </c>
      <c r="Z326" s="316" t="s">
        <v>8</v>
      </c>
      <c r="AA326" s="316" t="s">
        <v>7</v>
      </c>
      <c r="AB326" s="391" t="s">
        <v>666</v>
      </c>
      <c r="AC326" s="342">
        <v>600</v>
      </c>
      <c r="AD326" s="375">
        <f>AD327</f>
        <v>2499.8000000000002</v>
      </c>
      <c r="AE326" s="375">
        <f t="shared" si="87"/>
        <v>0</v>
      </c>
      <c r="AF326" s="375">
        <f t="shared" si="87"/>
        <v>0</v>
      </c>
      <c r="AG326" s="359"/>
      <c r="AH326" s="359"/>
      <c r="AI326" s="358"/>
    </row>
    <row r="327" spans="1:35" s="73" customFormat="1" x14ac:dyDescent="0.25">
      <c r="A327" s="64"/>
      <c r="B327" s="65"/>
      <c r="C327" s="67"/>
      <c r="D327" s="68"/>
      <c r="E327" s="68"/>
      <c r="F327" s="68"/>
      <c r="G327" s="349"/>
      <c r="H327" s="349"/>
      <c r="I327" s="349"/>
      <c r="J327" s="349"/>
      <c r="K327" s="349"/>
      <c r="L327" s="349"/>
      <c r="M327" s="349"/>
      <c r="N327" s="349"/>
      <c r="O327" s="70"/>
      <c r="P327" s="349"/>
      <c r="Q327" s="71"/>
      <c r="R327" s="91"/>
      <c r="S327" s="91"/>
      <c r="T327" s="91"/>
      <c r="U327" s="91"/>
      <c r="V327" s="91"/>
      <c r="W327" s="91"/>
      <c r="X327" s="337" t="s">
        <v>59</v>
      </c>
      <c r="Y327" s="315" t="s">
        <v>61</v>
      </c>
      <c r="Z327" s="316" t="s">
        <v>8</v>
      </c>
      <c r="AA327" s="316" t="s">
        <v>7</v>
      </c>
      <c r="AB327" s="391" t="s">
        <v>666</v>
      </c>
      <c r="AC327" s="342">
        <v>610</v>
      </c>
      <c r="AD327" s="375">
        <v>2499.8000000000002</v>
      </c>
      <c r="AE327" s="375">
        <v>0</v>
      </c>
      <c r="AF327" s="375">
        <v>0</v>
      </c>
      <c r="AG327" s="359"/>
      <c r="AH327" s="359"/>
      <c r="AI327" s="358"/>
    </row>
    <row r="328" spans="1:35" x14ac:dyDescent="0.25">
      <c r="A328" s="43"/>
      <c r="B328" s="74"/>
      <c r="C328" s="75"/>
      <c r="D328" s="75"/>
      <c r="E328" s="76"/>
      <c r="F328" s="76"/>
      <c r="G328" s="77"/>
      <c r="H328" s="77"/>
      <c r="I328" s="77"/>
      <c r="J328" s="77"/>
      <c r="K328" s="77"/>
      <c r="L328" s="69"/>
      <c r="M328" s="77"/>
      <c r="N328" s="69"/>
      <c r="O328" s="78"/>
      <c r="P328" s="77"/>
      <c r="Q328" s="79"/>
      <c r="R328" s="83"/>
      <c r="S328" s="83"/>
      <c r="T328" s="83"/>
      <c r="U328" s="83"/>
      <c r="V328" s="83"/>
      <c r="W328" s="83"/>
      <c r="X328" s="337" t="s">
        <v>132</v>
      </c>
      <c r="Y328" s="315" t="s">
        <v>61</v>
      </c>
      <c r="Z328" s="316" t="s">
        <v>8</v>
      </c>
      <c r="AA328" s="316" t="s">
        <v>8</v>
      </c>
      <c r="AB328" s="390"/>
      <c r="AC328" s="342"/>
      <c r="AD328" s="375">
        <f>AD329+AD335</f>
        <v>1738.5</v>
      </c>
      <c r="AE328" s="375">
        <f>AE329+AE335</f>
        <v>1773.2</v>
      </c>
      <c r="AF328" s="375">
        <f>AF329+AF335</f>
        <v>1848.5</v>
      </c>
      <c r="AG328" s="156"/>
      <c r="AH328" s="156"/>
      <c r="AI328" s="133"/>
    </row>
    <row r="329" spans="1:35" ht="31.5" x14ac:dyDescent="0.25">
      <c r="A329" s="43"/>
      <c r="B329" s="74"/>
      <c r="C329" s="75"/>
      <c r="D329" s="75"/>
      <c r="E329" s="76"/>
      <c r="F329" s="76"/>
      <c r="G329" s="77"/>
      <c r="H329" s="77"/>
      <c r="I329" s="77"/>
      <c r="J329" s="77"/>
      <c r="K329" s="77"/>
      <c r="L329" s="69"/>
      <c r="M329" s="77"/>
      <c r="N329" s="69"/>
      <c r="O329" s="78"/>
      <c r="P329" s="77"/>
      <c r="Q329" s="79"/>
      <c r="R329" s="83"/>
      <c r="S329" s="83"/>
      <c r="T329" s="83"/>
      <c r="U329" s="83"/>
      <c r="V329" s="83"/>
      <c r="W329" s="83"/>
      <c r="X329" s="408" t="s">
        <v>154</v>
      </c>
      <c r="Y329" s="315" t="s">
        <v>61</v>
      </c>
      <c r="Z329" s="316" t="s">
        <v>8</v>
      </c>
      <c r="AA329" s="316" t="s">
        <v>8</v>
      </c>
      <c r="AB329" s="390" t="s">
        <v>99</v>
      </c>
      <c r="AC329" s="342"/>
      <c r="AD329" s="375">
        <f t="shared" ref="AD329:AF330" si="88">AD330</f>
        <v>290</v>
      </c>
      <c r="AE329" s="375">
        <f t="shared" si="88"/>
        <v>270</v>
      </c>
      <c r="AF329" s="375">
        <f t="shared" si="88"/>
        <v>270</v>
      </c>
      <c r="AG329" s="156"/>
      <c r="AH329" s="156"/>
      <c r="AI329" s="133"/>
    </row>
    <row r="330" spans="1:35" x14ac:dyDescent="0.25">
      <c r="A330" s="43"/>
      <c r="B330" s="74"/>
      <c r="C330" s="75"/>
      <c r="D330" s="75"/>
      <c r="E330" s="76"/>
      <c r="F330" s="76"/>
      <c r="G330" s="77"/>
      <c r="H330" s="77"/>
      <c r="I330" s="77"/>
      <c r="J330" s="77"/>
      <c r="K330" s="77"/>
      <c r="L330" s="69"/>
      <c r="M330" s="77"/>
      <c r="N330" s="69"/>
      <c r="O330" s="78"/>
      <c r="P330" s="77"/>
      <c r="Q330" s="79"/>
      <c r="R330" s="83"/>
      <c r="S330" s="83"/>
      <c r="T330" s="83"/>
      <c r="U330" s="83"/>
      <c r="V330" s="83"/>
      <c r="W330" s="83"/>
      <c r="X330" s="408" t="s">
        <v>155</v>
      </c>
      <c r="Y330" s="315" t="s">
        <v>61</v>
      </c>
      <c r="Z330" s="316" t="s">
        <v>8</v>
      </c>
      <c r="AA330" s="316" t="s">
        <v>8</v>
      </c>
      <c r="AB330" s="390" t="s">
        <v>103</v>
      </c>
      <c r="AC330" s="342"/>
      <c r="AD330" s="375">
        <f t="shared" si="88"/>
        <v>290</v>
      </c>
      <c r="AE330" s="375">
        <f t="shared" si="88"/>
        <v>270</v>
      </c>
      <c r="AF330" s="375">
        <f t="shared" si="88"/>
        <v>270</v>
      </c>
      <c r="AG330" s="156"/>
      <c r="AH330" s="156"/>
      <c r="AI330" s="133"/>
    </row>
    <row r="331" spans="1:35" ht="31.5" x14ac:dyDescent="0.25">
      <c r="A331" s="43"/>
      <c r="B331" s="74"/>
      <c r="C331" s="75"/>
      <c r="D331" s="75"/>
      <c r="E331" s="76"/>
      <c r="F331" s="76"/>
      <c r="G331" s="77"/>
      <c r="H331" s="77"/>
      <c r="I331" s="77"/>
      <c r="J331" s="77"/>
      <c r="K331" s="77"/>
      <c r="L331" s="69"/>
      <c r="M331" s="77"/>
      <c r="N331" s="69"/>
      <c r="O331" s="78"/>
      <c r="P331" s="77"/>
      <c r="Q331" s="79"/>
      <c r="R331" s="83"/>
      <c r="S331" s="83"/>
      <c r="T331" s="83"/>
      <c r="U331" s="83"/>
      <c r="V331" s="83"/>
      <c r="W331" s="83"/>
      <c r="X331" s="423" t="s">
        <v>504</v>
      </c>
      <c r="Y331" s="315" t="s">
        <v>61</v>
      </c>
      <c r="Z331" s="316" t="s">
        <v>8</v>
      </c>
      <c r="AA331" s="316" t="s">
        <v>8</v>
      </c>
      <c r="AB331" s="391" t="s">
        <v>159</v>
      </c>
      <c r="AC331" s="342"/>
      <c r="AD331" s="375">
        <f t="shared" ref="AD331:AF332" si="89">AD332</f>
        <v>290</v>
      </c>
      <c r="AE331" s="375">
        <f t="shared" si="89"/>
        <v>270</v>
      </c>
      <c r="AF331" s="375">
        <f t="shared" si="89"/>
        <v>270</v>
      </c>
      <c r="AG331" s="156"/>
      <c r="AH331" s="156"/>
      <c r="AI331" s="133"/>
    </row>
    <row r="332" spans="1:35" ht="31.5" x14ac:dyDescent="0.25">
      <c r="A332" s="43"/>
      <c r="B332" s="74"/>
      <c r="C332" s="75"/>
      <c r="D332" s="75"/>
      <c r="E332" s="76"/>
      <c r="F332" s="76"/>
      <c r="G332" s="77"/>
      <c r="H332" s="77"/>
      <c r="I332" s="77"/>
      <c r="J332" s="77"/>
      <c r="K332" s="77"/>
      <c r="L332" s="69"/>
      <c r="M332" s="77"/>
      <c r="N332" s="69"/>
      <c r="O332" s="78"/>
      <c r="P332" s="77"/>
      <c r="Q332" s="79"/>
      <c r="R332" s="83"/>
      <c r="S332" s="83"/>
      <c r="T332" s="83"/>
      <c r="U332" s="83"/>
      <c r="V332" s="83"/>
      <c r="W332" s="83"/>
      <c r="X332" s="408" t="s">
        <v>559</v>
      </c>
      <c r="Y332" s="315" t="s">
        <v>61</v>
      </c>
      <c r="Z332" s="316" t="s">
        <v>8</v>
      </c>
      <c r="AA332" s="316" t="s">
        <v>8</v>
      </c>
      <c r="AB332" s="391" t="s">
        <v>560</v>
      </c>
      <c r="AC332" s="342"/>
      <c r="AD332" s="375">
        <f t="shared" si="89"/>
        <v>290</v>
      </c>
      <c r="AE332" s="375">
        <f t="shared" si="89"/>
        <v>270</v>
      </c>
      <c r="AF332" s="375">
        <f t="shared" si="89"/>
        <v>270</v>
      </c>
      <c r="AG332" s="156"/>
      <c r="AH332" s="156"/>
      <c r="AI332" s="133"/>
    </row>
    <row r="333" spans="1:35" x14ac:dyDescent="0.25">
      <c r="A333" s="43"/>
      <c r="B333" s="74"/>
      <c r="C333" s="75"/>
      <c r="D333" s="75"/>
      <c r="E333" s="76"/>
      <c r="F333" s="76"/>
      <c r="G333" s="77"/>
      <c r="H333" s="77"/>
      <c r="I333" s="77"/>
      <c r="J333" s="77"/>
      <c r="K333" s="77"/>
      <c r="L333" s="69"/>
      <c r="M333" s="77"/>
      <c r="N333" s="69"/>
      <c r="O333" s="78"/>
      <c r="P333" s="77"/>
      <c r="Q333" s="79"/>
      <c r="R333" s="83"/>
      <c r="S333" s="83"/>
      <c r="T333" s="83"/>
      <c r="U333" s="83"/>
      <c r="V333" s="83"/>
      <c r="W333" s="83"/>
      <c r="X333" s="337" t="s">
        <v>117</v>
      </c>
      <c r="Y333" s="315" t="s">
        <v>61</v>
      </c>
      <c r="Z333" s="316" t="s">
        <v>8</v>
      </c>
      <c r="AA333" s="316" t="s">
        <v>8</v>
      </c>
      <c r="AB333" s="391" t="s">
        <v>560</v>
      </c>
      <c r="AC333" s="317">
        <v>200</v>
      </c>
      <c r="AD333" s="375">
        <f>AD334</f>
        <v>290</v>
      </c>
      <c r="AE333" s="375">
        <f>AE334</f>
        <v>270</v>
      </c>
      <c r="AF333" s="375">
        <f>AF334</f>
        <v>270</v>
      </c>
      <c r="AG333" s="156"/>
      <c r="AH333" s="156"/>
      <c r="AI333" s="133"/>
    </row>
    <row r="334" spans="1:35" ht="31.5" x14ac:dyDescent="0.25">
      <c r="A334" s="43"/>
      <c r="B334" s="74"/>
      <c r="C334" s="75"/>
      <c r="D334" s="75"/>
      <c r="E334" s="76"/>
      <c r="F334" s="76"/>
      <c r="G334" s="77"/>
      <c r="H334" s="77"/>
      <c r="I334" s="77"/>
      <c r="J334" s="77"/>
      <c r="K334" s="77"/>
      <c r="L334" s="69"/>
      <c r="M334" s="77"/>
      <c r="N334" s="69"/>
      <c r="O334" s="78"/>
      <c r="P334" s="77"/>
      <c r="Q334" s="79"/>
      <c r="R334" s="83"/>
      <c r="S334" s="83"/>
      <c r="T334" s="83"/>
      <c r="U334" s="83"/>
      <c r="V334" s="83"/>
      <c r="W334" s="83"/>
      <c r="X334" s="337" t="s">
        <v>50</v>
      </c>
      <c r="Y334" s="315" t="s">
        <v>61</v>
      </c>
      <c r="Z334" s="316" t="s">
        <v>8</v>
      </c>
      <c r="AA334" s="316" t="s">
        <v>8</v>
      </c>
      <c r="AB334" s="391" t="s">
        <v>560</v>
      </c>
      <c r="AC334" s="317">
        <v>240</v>
      </c>
      <c r="AD334" s="375">
        <v>290</v>
      </c>
      <c r="AE334" s="375">
        <v>270</v>
      </c>
      <c r="AF334" s="375">
        <v>270</v>
      </c>
      <c r="AG334" s="156"/>
      <c r="AH334" s="156"/>
      <c r="AI334" s="133"/>
    </row>
    <row r="335" spans="1:35" ht="31.5" x14ac:dyDescent="0.25">
      <c r="A335" s="86"/>
      <c r="B335" s="74"/>
      <c r="C335" s="74"/>
      <c r="D335" s="74"/>
      <c r="E335" s="76"/>
      <c r="F335" s="75"/>
      <c r="G335" s="77"/>
      <c r="H335" s="36"/>
      <c r="I335" s="87"/>
      <c r="J335" s="87"/>
      <c r="K335" s="87"/>
      <c r="L335" s="77"/>
      <c r="M335" s="87"/>
      <c r="N335" s="77"/>
      <c r="O335" s="78"/>
      <c r="P335" s="37"/>
      <c r="Q335" s="79"/>
      <c r="R335" s="83"/>
      <c r="S335" s="83"/>
      <c r="T335" s="83"/>
      <c r="U335" s="83"/>
      <c r="V335" s="83"/>
      <c r="X335" s="409" t="s">
        <v>290</v>
      </c>
      <c r="Y335" s="315" t="s">
        <v>61</v>
      </c>
      <c r="Z335" s="316" t="s">
        <v>8</v>
      </c>
      <c r="AA335" s="316" t="s">
        <v>8</v>
      </c>
      <c r="AB335" s="391" t="s">
        <v>129</v>
      </c>
      <c r="AC335" s="317"/>
      <c r="AD335" s="375">
        <f>AD336+AD341</f>
        <v>1448.5</v>
      </c>
      <c r="AE335" s="375">
        <f t="shared" ref="AE335:AF335" si="90">AE336+AE341</f>
        <v>1503.2</v>
      </c>
      <c r="AF335" s="375">
        <f t="shared" si="90"/>
        <v>1578.5</v>
      </c>
      <c r="AG335" s="156"/>
      <c r="AH335" s="156"/>
      <c r="AI335" s="133"/>
    </row>
    <row r="336" spans="1:35" x14ac:dyDescent="0.25">
      <c r="A336" s="86"/>
      <c r="B336" s="74"/>
      <c r="C336" s="74"/>
      <c r="D336" s="74"/>
      <c r="E336" s="76"/>
      <c r="F336" s="75"/>
      <c r="G336" s="77"/>
      <c r="H336" s="36"/>
      <c r="I336" s="87"/>
      <c r="J336" s="87"/>
      <c r="K336" s="87"/>
      <c r="L336" s="77"/>
      <c r="M336" s="87"/>
      <c r="N336" s="77"/>
      <c r="O336" s="78"/>
      <c r="P336" s="37"/>
      <c r="Q336" s="79"/>
      <c r="R336" s="83"/>
      <c r="S336" s="83"/>
      <c r="T336" s="83"/>
      <c r="U336" s="83"/>
      <c r="V336" s="83"/>
      <c r="X336" s="409" t="s">
        <v>298</v>
      </c>
      <c r="Y336" s="315" t="s">
        <v>61</v>
      </c>
      <c r="Z336" s="332" t="s">
        <v>8</v>
      </c>
      <c r="AA336" s="332" t="s">
        <v>8</v>
      </c>
      <c r="AB336" s="391" t="s">
        <v>299</v>
      </c>
      <c r="AC336" s="317"/>
      <c r="AD336" s="375">
        <f>AD337</f>
        <v>1328.5</v>
      </c>
      <c r="AE336" s="375">
        <f t="shared" ref="AD336:AF339" si="91">AE337</f>
        <v>1378.2</v>
      </c>
      <c r="AF336" s="375">
        <f t="shared" si="91"/>
        <v>1448.5</v>
      </c>
      <c r="AG336" s="156"/>
      <c r="AH336" s="156"/>
      <c r="AI336" s="133"/>
    </row>
    <row r="337" spans="1:35" x14ac:dyDescent="0.25">
      <c r="A337" s="86"/>
      <c r="B337" s="74"/>
      <c r="C337" s="74"/>
      <c r="D337" s="74"/>
      <c r="E337" s="76"/>
      <c r="F337" s="75"/>
      <c r="G337" s="77"/>
      <c r="H337" s="36"/>
      <c r="I337" s="87"/>
      <c r="J337" s="87"/>
      <c r="K337" s="87"/>
      <c r="L337" s="77"/>
      <c r="M337" s="87"/>
      <c r="N337" s="77"/>
      <c r="O337" s="78"/>
      <c r="P337" s="37"/>
      <c r="Q337" s="79"/>
      <c r="R337" s="83"/>
      <c r="S337" s="83"/>
      <c r="T337" s="83"/>
      <c r="U337" s="83"/>
      <c r="V337" s="83"/>
      <c r="X337" s="418" t="s">
        <v>492</v>
      </c>
      <c r="Y337" s="315" t="s">
        <v>61</v>
      </c>
      <c r="Z337" s="332" t="s">
        <v>8</v>
      </c>
      <c r="AA337" s="332" t="s">
        <v>8</v>
      </c>
      <c r="AB337" s="391" t="s">
        <v>300</v>
      </c>
      <c r="AC337" s="317"/>
      <c r="AD337" s="375">
        <f t="shared" si="91"/>
        <v>1328.5</v>
      </c>
      <c r="AE337" s="375">
        <f t="shared" si="91"/>
        <v>1378.2</v>
      </c>
      <c r="AF337" s="375">
        <f t="shared" si="91"/>
        <v>1448.5</v>
      </c>
      <c r="AG337" s="156"/>
      <c r="AH337" s="156"/>
      <c r="AI337" s="133"/>
    </row>
    <row r="338" spans="1:35" ht="31.5" x14ac:dyDescent="0.25">
      <c r="A338" s="86"/>
      <c r="B338" s="74"/>
      <c r="C338" s="74"/>
      <c r="D338" s="74"/>
      <c r="E338" s="76"/>
      <c r="F338" s="75"/>
      <c r="G338" s="77"/>
      <c r="H338" s="36"/>
      <c r="I338" s="87"/>
      <c r="J338" s="87"/>
      <c r="K338" s="87"/>
      <c r="L338" s="77"/>
      <c r="M338" s="87"/>
      <c r="N338" s="77"/>
      <c r="O338" s="78"/>
      <c r="P338" s="37"/>
      <c r="Q338" s="79"/>
      <c r="R338" s="83"/>
      <c r="S338" s="83"/>
      <c r="T338" s="83"/>
      <c r="U338" s="83"/>
      <c r="V338" s="83"/>
      <c r="X338" s="413" t="s">
        <v>679</v>
      </c>
      <c r="Y338" s="315" t="s">
        <v>61</v>
      </c>
      <c r="Z338" s="316" t="s">
        <v>8</v>
      </c>
      <c r="AA338" s="316" t="s">
        <v>8</v>
      </c>
      <c r="AB338" s="391" t="s">
        <v>301</v>
      </c>
      <c r="AC338" s="317"/>
      <c r="AD338" s="375">
        <f>AD339</f>
        <v>1328.5</v>
      </c>
      <c r="AE338" s="375">
        <f t="shared" si="91"/>
        <v>1378.2</v>
      </c>
      <c r="AF338" s="375">
        <f t="shared" si="91"/>
        <v>1448.5</v>
      </c>
      <c r="AG338" s="156"/>
      <c r="AH338" s="156"/>
      <c r="AI338" s="133"/>
    </row>
    <row r="339" spans="1:35" x14ac:dyDescent="0.25">
      <c r="A339" s="86"/>
      <c r="B339" s="74"/>
      <c r="C339" s="74"/>
      <c r="D339" s="74"/>
      <c r="E339" s="76"/>
      <c r="F339" s="75"/>
      <c r="G339" s="77"/>
      <c r="H339" s="36"/>
      <c r="I339" s="87"/>
      <c r="J339" s="87"/>
      <c r="K339" s="87"/>
      <c r="L339" s="77"/>
      <c r="M339" s="87"/>
      <c r="N339" s="77"/>
      <c r="O339" s="78"/>
      <c r="P339" s="37"/>
      <c r="Q339" s="79"/>
      <c r="R339" s="83"/>
      <c r="S339" s="83"/>
      <c r="T339" s="83"/>
      <c r="U339" s="83"/>
      <c r="V339" s="83"/>
      <c r="X339" s="337" t="s">
        <v>117</v>
      </c>
      <c r="Y339" s="315" t="s">
        <v>61</v>
      </c>
      <c r="Z339" s="332" t="s">
        <v>8</v>
      </c>
      <c r="AA339" s="332" t="s">
        <v>8</v>
      </c>
      <c r="AB339" s="391" t="s">
        <v>301</v>
      </c>
      <c r="AC339" s="317">
        <v>200</v>
      </c>
      <c r="AD339" s="375">
        <f t="shared" si="91"/>
        <v>1328.5</v>
      </c>
      <c r="AE339" s="375">
        <f t="shared" si="91"/>
        <v>1378.2</v>
      </c>
      <c r="AF339" s="375">
        <f t="shared" si="91"/>
        <v>1448.5</v>
      </c>
      <c r="AG339" s="156"/>
      <c r="AH339" s="156"/>
      <c r="AI339" s="133"/>
    </row>
    <row r="340" spans="1:35" ht="31.5" x14ac:dyDescent="0.25">
      <c r="A340" s="86"/>
      <c r="B340" s="74"/>
      <c r="C340" s="74"/>
      <c r="D340" s="74"/>
      <c r="E340" s="76"/>
      <c r="F340" s="75"/>
      <c r="G340" s="77"/>
      <c r="H340" s="36"/>
      <c r="I340" s="87"/>
      <c r="J340" s="87"/>
      <c r="K340" s="87"/>
      <c r="L340" s="77"/>
      <c r="M340" s="87"/>
      <c r="N340" s="77"/>
      <c r="O340" s="78"/>
      <c r="P340" s="37"/>
      <c r="Q340" s="79"/>
      <c r="R340" s="83"/>
      <c r="S340" s="83"/>
      <c r="T340" s="83"/>
      <c r="U340" s="83"/>
      <c r="V340" s="83"/>
      <c r="X340" s="337" t="s">
        <v>50</v>
      </c>
      <c r="Y340" s="315" t="s">
        <v>61</v>
      </c>
      <c r="Z340" s="332" t="s">
        <v>8</v>
      </c>
      <c r="AA340" s="332" t="s">
        <v>8</v>
      </c>
      <c r="AB340" s="391" t="s">
        <v>301</v>
      </c>
      <c r="AC340" s="317">
        <v>240</v>
      </c>
      <c r="AD340" s="375">
        <v>1328.5</v>
      </c>
      <c r="AE340" s="375">
        <v>1378.2</v>
      </c>
      <c r="AF340" s="375">
        <v>1448.5</v>
      </c>
      <c r="AG340" s="156"/>
      <c r="AH340" s="156"/>
      <c r="AI340" s="133"/>
    </row>
    <row r="341" spans="1:35" ht="31.5" x14ac:dyDescent="0.25">
      <c r="A341" s="86"/>
      <c r="B341" s="350"/>
      <c r="C341" s="350"/>
      <c r="D341" s="350"/>
      <c r="E341" s="352"/>
      <c r="F341" s="351"/>
      <c r="G341" s="353"/>
      <c r="H341" s="36"/>
      <c r="I341" s="87"/>
      <c r="J341" s="87"/>
      <c r="K341" s="87"/>
      <c r="L341" s="353"/>
      <c r="M341" s="87"/>
      <c r="N341" s="353"/>
      <c r="O341" s="78"/>
      <c r="P341" s="37"/>
      <c r="Q341" s="354"/>
      <c r="R341" s="355"/>
      <c r="S341" s="355"/>
      <c r="T341" s="355"/>
      <c r="U341" s="355"/>
      <c r="V341" s="355"/>
      <c r="X341" s="314" t="s">
        <v>744</v>
      </c>
      <c r="Y341" s="315" t="s">
        <v>61</v>
      </c>
      <c r="Z341" s="332" t="s">
        <v>8</v>
      </c>
      <c r="AA341" s="332" t="s">
        <v>8</v>
      </c>
      <c r="AB341" s="392" t="s">
        <v>745</v>
      </c>
      <c r="AC341" s="317"/>
      <c r="AD341" s="375">
        <f>AD342</f>
        <v>120</v>
      </c>
      <c r="AE341" s="375">
        <f t="shared" ref="AE341:AF344" si="92">AE342</f>
        <v>125</v>
      </c>
      <c r="AF341" s="375">
        <f t="shared" si="92"/>
        <v>130</v>
      </c>
      <c r="AG341" s="359"/>
      <c r="AH341" s="359"/>
      <c r="AI341" s="358"/>
    </row>
    <row r="342" spans="1:35" ht="31.5" x14ac:dyDescent="0.25">
      <c r="A342" s="86"/>
      <c r="B342" s="350"/>
      <c r="C342" s="350"/>
      <c r="D342" s="350"/>
      <c r="E342" s="352"/>
      <c r="F342" s="351"/>
      <c r="G342" s="353"/>
      <c r="H342" s="36"/>
      <c r="I342" s="87"/>
      <c r="J342" s="87"/>
      <c r="K342" s="87"/>
      <c r="L342" s="353"/>
      <c r="M342" s="87"/>
      <c r="N342" s="353"/>
      <c r="O342" s="78"/>
      <c r="P342" s="37"/>
      <c r="Q342" s="354"/>
      <c r="R342" s="355"/>
      <c r="S342" s="355"/>
      <c r="T342" s="355"/>
      <c r="U342" s="355"/>
      <c r="V342" s="355"/>
      <c r="X342" s="314" t="s">
        <v>746</v>
      </c>
      <c r="Y342" s="315" t="s">
        <v>61</v>
      </c>
      <c r="Z342" s="316" t="s">
        <v>8</v>
      </c>
      <c r="AA342" s="316" t="s">
        <v>8</v>
      </c>
      <c r="AB342" s="392" t="s">
        <v>747</v>
      </c>
      <c r="AC342" s="317"/>
      <c r="AD342" s="375">
        <f>AD343</f>
        <v>120</v>
      </c>
      <c r="AE342" s="375">
        <f t="shared" si="92"/>
        <v>125</v>
      </c>
      <c r="AF342" s="375">
        <f t="shared" si="92"/>
        <v>130</v>
      </c>
      <c r="AG342" s="359"/>
      <c r="AH342" s="359"/>
      <c r="AI342" s="358"/>
    </row>
    <row r="343" spans="1:35" x14ac:dyDescent="0.25">
      <c r="A343" s="86"/>
      <c r="B343" s="350"/>
      <c r="C343" s="350"/>
      <c r="D343" s="350"/>
      <c r="E343" s="352"/>
      <c r="F343" s="351"/>
      <c r="G343" s="353"/>
      <c r="H343" s="36"/>
      <c r="I343" s="87"/>
      <c r="J343" s="87"/>
      <c r="K343" s="87"/>
      <c r="L343" s="353"/>
      <c r="M343" s="87"/>
      <c r="N343" s="353"/>
      <c r="O343" s="78"/>
      <c r="P343" s="37"/>
      <c r="Q343" s="354"/>
      <c r="R343" s="355"/>
      <c r="S343" s="355"/>
      <c r="T343" s="355"/>
      <c r="U343" s="355"/>
      <c r="V343" s="355"/>
      <c r="X343" s="314" t="s">
        <v>748</v>
      </c>
      <c r="Y343" s="315" t="s">
        <v>61</v>
      </c>
      <c r="Z343" s="332" t="s">
        <v>8</v>
      </c>
      <c r="AA343" s="332" t="s">
        <v>8</v>
      </c>
      <c r="AB343" s="392" t="s">
        <v>749</v>
      </c>
      <c r="AC343" s="317"/>
      <c r="AD343" s="375">
        <f>AD344</f>
        <v>120</v>
      </c>
      <c r="AE343" s="375">
        <f t="shared" si="92"/>
        <v>125</v>
      </c>
      <c r="AF343" s="375">
        <f t="shared" si="92"/>
        <v>130</v>
      </c>
      <c r="AG343" s="359"/>
      <c r="AH343" s="359"/>
      <c r="AI343" s="358"/>
    </row>
    <row r="344" spans="1:35" x14ac:dyDescent="0.25">
      <c r="A344" s="86"/>
      <c r="B344" s="350"/>
      <c r="C344" s="350"/>
      <c r="D344" s="350"/>
      <c r="E344" s="352"/>
      <c r="F344" s="351"/>
      <c r="G344" s="353"/>
      <c r="H344" s="36"/>
      <c r="I344" s="87"/>
      <c r="J344" s="87"/>
      <c r="K344" s="87"/>
      <c r="L344" s="353"/>
      <c r="M344" s="87"/>
      <c r="N344" s="353"/>
      <c r="O344" s="78"/>
      <c r="P344" s="37"/>
      <c r="Q344" s="354"/>
      <c r="R344" s="355"/>
      <c r="S344" s="355"/>
      <c r="T344" s="355"/>
      <c r="U344" s="355"/>
      <c r="V344" s="355"/>
      <c r="X344" s="410" t="s">
        <v>117</v>
      </c>
      <c r="Y344" s="315" t="s">
        <v>61</v>
      </c>
      <c r="Z344" s="332" t="s">
        <v>8</v>
      </c>
      <c r="AA344" s="332" t="s">
        <v>8</v>
      </c>
      <c r="AB344" s="392" t="s">
        <v>749</v>
      </c>
      <c r="AC344" s="317">
        <v>200</v>
      </c>
      <c r="AD344" s="375">
        <f>AD345</f>
        <v>120</v>
      </c>
      <c r="AE344" s="375">
        <f t="shared" si="92"/>
        <v>125</v>
      </c>
      <c r="AF344" s="375">
        <f t="shared" si="92"/>
        <v>130</v>
      </c>
      <c r="AG344" s="359"/>
      <c r="AH344" s="359"/>
      <c r="AI344" s="358"/>
    </row>
    <row r="345" spans="1:35" ht="31.5" x14ac:dyDescent="0.25">
      <c r="A345" s="86"/>
      <c r="B345" s="350"/>
      <c r="C345" s="350"/>
      <c r="D345" s="350"/>
      <c r="E345" s="352"/>
      <c r="F345" s="351"/>
      <c r="G345" s="353"/>
      <c r="H345" s="36"/>
      <c r="I345" s="87"/>
      <c r="J345" s="87"/>
      <c r="K345" s="87"/>
      <c r="L345" s="353"/>
      <c r="M345" s="87"/>
      <c r="N345" s="353"/>
      <c r="O345" s="78"/>
      <c r="P345" s="37"/>
      <c r="Q345" s="354"/>
      <c r="R345" s="355"/>
      <c r="S345" s="355"/>
      <c r="T345" s="355"/>
      <c r="U345" s="355"/>
      <c r="V345" s="355"/>
      <c r="X345" s="410" t="s">
        <v>50</v>
      </c>
      <c r="Y345" s="315" t="s">
        <v>61</v>
      </c>
      <c r="Z345" s="332" t="s">
        <v>8</v>
      </c>
      <c r="AA345" s="332" t="s">
        <v>8</v>
      </c>
      <c r="AB345" s="392" t="s">
        <v>749</v>
      </c>
      <c r="AC345" s="317">
        <v>240</v>
      </c>
      <c r="AD345" s="375">
        <v>120</v>
      </c>
      <c r="AE345" s="375">
        <v>125</v>
      </c>
      <c r="AF345" s="375">
        <v>130</v>
      </c>
      <c r="AG345" s="359"/>
      <c r="AH345" s="359"/>
      <c r="AI345" s="358"/>
    </row>
    <row r="346" spans="1:35" x14ac:dyDescent="0.25">
      <c r="A346" s="86"/>
      <c r="B346" s="74"/>
      <c r="C346" s="74"/>
      <c r="D346" s="74"/>
      <c r="E346" s="76"/>
      <c r="F346" s="75"/>
      <c r="G346" s="77"/>
      <c r="H346" s="36"/>
      <c r="I346" s="87"/>
      <c r="J346" s="87"/>
      <c r="K346" s="87"/>
      <c r="L346" s="77"/>
      <c r="M346" s="87"/>
      <c r="N346" s="77"/>
      <c r="O346" s="78"/>
      <c r="P346" s="37"/>
      <c r="Q346" s="79"/>
      <c r="R346" s="83"/>
      <c r="S346" s="83"/>
      <c r="T346" s="83"/>
      <c r="U346" s="83"/>
      <c r="V346" s="83"/>
      <c r="X346" s="337" t="s">
        <v>37</v>
      </c>
      <c r="Y346" s="315" t="s">
        <v>61</v>
      </c>
      <c r="Z346" s="316" t="s">
        <v>8</v>
      </c>
      <c r="AA346" s="316" t="s">
        <v>22</v>
      </c>
      <c r="AB346" s="390"/>
      <c r="AC346" s="317"/>
      <c r="AD346" s="375">
        <f>AD348</f>
        <v>3301</v>
      </c>
      <c r="AE346" s="375">
        <f>AE348</f>
        <v>3301</v>
      </c>
      <c r="AF346" s="375">
        <f>AF348</f>
        <v>3301</v>
      </c>
      <c r="AG346" s="156"/>
      <c r="AH346" s="156"/>
      <c r="AI346" s="133"/>
    </row>
    <row r="347" spans="1:35" x14ac:dyDescent="0.25">
      <c r="A347" s="86"/>
      <c r="B347" s="74"/>
      <c r="C347" s="74"/>
      <c r="D347" s="74"/>
      <c r="E347" s="76"/>
      <c r="F347" s="75"/>
      <c r="G347" s="77"/>
      <c r="H347" s="36"/>
      <c r="I347" s="87"/>
      <c r="J347" s="87"/>
      <c r="K347" s="87"/>
      <c r="L347" s="77"/>
      <c r="M347" s="87"/>
      <c r="N347" s="77"/>
      <c r="O347" s="78"/>
      <c r="P347" s="37"/>
      <c r="Q347" s="79"/>
      <c r="R347" s="83"/>
      <c r="S347" s="83"/>
      <c r="T347" s="83"/>
      <c r="U347" s="83"/>
      <c r="V347" s="83"/>
      <c r="X347" s="408" t="s">
        <v>284</v>
      </c>
      <c r="Y347" s="315" t="s">
        <v>61</v>
      </c>
      <c r="Z347" s="316" t="s">
        <v>8</v>
      </c>
      <c r="AA347" s="316" t="s">
        <v>22</v>
      </c>
      <c r="AB347" s="391" t="s">
        <v>106</v>
      </c>
      <c r="AC347" s="317"/>
      <c r="AD347" s="375">
        <f t="shared" ref="AD347:AF356" si="93">AD348</f>
        <v>3301</v>
      </c>
      <c r="AE347" s="375">
        <f t="shared" si="93"/>
        <v>3301</v>
      </c>
      <c r="AF347" s="375">
        <f t="shared" si="93"/>
        <v>3301</v>
      </c>
      <c r="AG347" s="156"/>
      <c r="AH347" s="156"/>
      <c r="AI347" s="133"/>
    </row>
    <row r="348" spans="1:35" x14ac:dyDescent="0.25">
      <c r="A348" s="86"/>
      <c r="B348" s="74"/>
      <c r="C348" s="74"/>
      <c r="D348" s="74"/>
      <c r="E348" s="76"/>
      <c r="F348" s="75"/>
      <c r="G348" s="77"/>
      <c r="H348" s="36"/>
      <c r="I348" s="87"/>
      <c r="J348" s="87"/>
      <c r="K348" s="87"/>
      <c r="L348" s="69"/>
      <c r="M348" s="87"/>
      <c r="N348" s="69"/>
      <c r="O348" s="78"/>
      <c r="P348" s="37"/>
      <c r="Q348" s="79"/>
      <c r="R348" s="83"/>
      <c r="S348" s="83"/>
      <c r="T348" s="83"/>
      <c r="U348" s="83"/>
      <c r="V348" s="83"/>
      <c r="X348" s="408" t="s">
        <v>288</v>
      </c>
      <c r="Y348" s="315" t="s">
        <v>61</v>
      </c>
      <c r="Z348" s="316" t="s">
        <v>8</v>
      </c>
      <c r="AA348" s="316" t="s">
        <v>22</v>
      </c>
      <c r="AB348" s="391" t="s">
        <v>107</v>
      </c>
      <c r="AC348" s="317"/>
      <c r="AD348" s="375">
        <f t="shared" si="93"/>
        <v>3301</v>
      </c>
      <c r="AE348" s="375">
        <f t="shared" si="93"/>
        <v>3301</v>
      </c>
      <c r="AF348" s="375">
        <f t="shared" si="93"/>
        <v>3301</v>
      </c>
      <c r="AG348" s="156"/>
      <c r="AH348" s="156"/>
      <c r="AI348" s="133"/>
    </row>
    <row r="349" spans="1:35" x14ac:dyDescent="0.25">
      <c r="A349" s="86"/>
      <c r="B349" s="74"/>
      <c r="C349" s="74"/>
      <c r="D349" s="74"/>
      <c r="E349" s="76"/>
      <c r="F349" s="75"/>
      <c r="G349" s="77"/>
      <c r="H349" s="36"/>
      <c r="I349" s="87"/>
      <c r="J349" s="87"/>
      <c r="K349" s="87"/>
      <c r="L349" s="69"/>
      <c r="M349" s="87"/>
      <c r="N349" s="69"/>
      <c r="O349" s="78"/>
      <c r="P349" s="37"/>
      <c r="Q349" s="79"/>
      <c r="R349" s="83"/>
      <c r="S349" s="83"/>
      <c r="T349" s="83"/>
      <c r="U349" s="83"/>
      <c r="V349" s="83"/>
      <c r="X349" s="424" t="s">
        <v>484</v>
      </c>
      <c r="Y349" s="315" t="s">
        <v>61</v>
      </c>
      <c r="Z349" s="316" t="s">
        <v>8</v>
      </c>
      <c r="AA349" s="316" t="s">
        <v>22</v>
      </c>
      <c r="AB349" s="391" t="s">
        <v>483</v>
      </c>
      <c r="AC349" s="317"/>
      <c r="AD349" s="375">
        <f>AD350+AD355</f>
        <v>3301</v>
      </c>
      <c r="AE349" s="375">
        <f t="shared" ref="AE349:AF349" si="94">AE350+AE355</f>
        <v>3301</v>
      </c>
      <c r="AF349" s="375">
        <f t="shared" si="94"/>
        <v>3301</v>
      </c>
      <c r="AG349" s="156"/>
      <c r="AH349" s="156"/>
      <c r="AI349" s="133"/>
    </row>
    <row r="350" spans="1:35" ht="47.25" x14ac:dyDescent="0.25">
      <c r="A350" s="86"/>
      <c r="B350" s="350"/>
      <c r="C350" s="350"/>
      <c r="D350" s="350"/>
      <c r="E350" s="352"/>
      <c r="F350" s="351"/>
      <c r="G350" s="353"/>
      <c r="H350" s="36"/>
      <c r="I350" s="87"/>
      <c r="J350" s="87"/>
      <c r="K350" s="87"/>
      <c r="L350" s="349"/>
      <c r="M350" s="87"/>
      <c r="N350" s="349"/>
      <c r="O350" s="78"/>
      <c r="P350" s="37"/>
      <c r="Q350" s="354"/>
      <c r="R350" s="355"/>
      <c r="S350" s="355"/>
      <c r="T350" s="355"/>
      <c r="U350" s="355"/>
      <c r="V350" s="355"/>
      <c r="X350" s="493" t="s">
        <v>736</v>
      </c>
      <c r="Y350" s="315" t="s">
        <v>61</v>
      </c>
      <c r="Z350" s="316" t="s">
        <v>8</v>
      </c>
      <c r="AA350" s="316" t="s">
        <v>22</v>
      </c>
      <c r="AB350" s="391" t="s">
        <v>737</v>
      </c>
      <c r="AC350" s="317"/>
      <c r="AD350" s="375">
        <f>AD351+AD353</f>
        <v>520</v>
      </c>
      <c r="AE350" s="375">
        <f t="shared" ref="AE350:AF350" si="95">AE351+AE353</f>
        <v>520</v>
      </c>
      <c r="AF350" s="375">
        <f t="shared" si="95"/>
        <v>520</v>
      </c>
      <c r="AG350" s="359"/>
      <c r="AH350" s="359"/>
      <c r="AI350" s="358"/>
    </row>
    <row r="351" spans="1:35" x14ac:dyDescent="0.25">
      <c r="A351" s="86"/>
      <c r="B351" s="350"/>
      <c r="C351" s="350"/>
      <c r="D351" s="350"/>
      <c r="E351" s="352"/>
      <c r="F351" s="351"/>
      <c r="G351" s="353"/>
      <c r="H351" s="36"/>
      <c r="I351" s="87"/>
      <c r="J351" s="87"/>
      <c r="K351" s="87"/>
      <c r="L351" s="349"/>
      <c r="M351" s="87"/>
      <c r="N351" s="349"/>
      <c r="O351" s="78"/>
      <c r="P351" s="37"/>
      <c r="Q351" s="354"/>
      <c r="R351" s="355"/>
      <c r="S351" s="355"/>
      <c r="T351" s="355"/>
      <c r="U351" s="355"/>
      <c r="V351" s="355"/>
      <c r="X351" s="410" t="s">
        <v>117</v>
      </c>
      <c r="Y351" s="315" t="s">
        <v>61</v>
      </c>
      <c r="Z351" s="316" t="s">
        <v>8</v>
      </c>
      <c r="AA351" s="316" t="s">
        <v>22</v>
      </c>
      <c r="AB351" s="391" t="s">
        <v>737</v>
      </c>
      <c r="AC351" s="317">
        <v>200</v>
      </c>
      <c r="AD351" s="375">
        <f t="shared" ref="AD351:AF351" si="96">AD352</f>
        <v>260</v>
      </c>
      <c r="AE351" s="375">
        <f t="shared" si="96"/>
        <v>260</v>
      </c>
      <c r="AF351" s="375">
        <f t="shared" si="96"/>
        <v>260</v>
      </c>
      <c r="AG351" s="359"/>
      <c r="AH351" s="359"/>
      <c r="AI351" s="358"/>
    </row>
    <row r="352" spans="1:35" ht="31.5" x14ac:dyDescent="0.25">
      <c r="A352" s="86"/>
      <c r="B352" s="350"/>
      <c r="C352" s="350"/>
      <c r="D352" s="350"/>
      <c r="E352" s="352"/>
      <c r="F352" s="351"/>
      <c r="G352" s="353"/>
      <c r="H352" s="36"/>
      <c r="I352" s="87"/>
      <c r="J352" s="87"/>
      <c r="K352" s="87"/>
      <c r="L352" s="349"/>
      <c r="M352" s="87"/>
      <c r="N352" s="349"/>
      <c r="O352" s="78"/>
      <c r="P352" s="37"/>
      <c r="Q352" s="354"/>
      <c r="R352" s="355"/>
      <c r="S352" s="355"/>
      <c r="T352" s="355"/>
      <c r="U352" s="355"/>
      <c r="V352" s="355"/>
      <c r="X352" s="410" t="s">
        <v>50</v>
      </c>
      <c r="Y352" s="315" t="s">
        <v>61</v>
      </c>
      <c r="Z352" s="316" t="s">
        <v>8</v>
      </c>
      <c r="AA352" s="316" t="s">
        <v>22</v>
      </c>
      <c r="AB352" s="391" t="s">
        <v>737</v>
      </c>
      <c r="AC352" s="317">
        <v>240</v>
      </c>
      <c r="AD352" s="375">
        <v>260</v>
      </c>
      <c r="AE352" s="375">
        <v>260</v>
      </c>
      <c r="AF352" s="375">
        <v>260</v>
      </c>
      <c r="AG352" s="359"/>
      <c r="AH352" s="359"/>
      <c r="AI352" s="358"/>
    </row>
    <row r="353" spans="1:35" x14ac:dyDescent="0.25">
      <c r="A353" s="86"/>
      <c r="B353" s="350"/>
      <c r="C353" s="350"/>
      <c r="D353" s="350"/>
      <c r="E353" s="352"/>
      <c r="F353" s="351"/>
      <c r="G353" s="353"/>
      <c r="H353" s="36"/>
      <c r="I353" s="87"/>
      <c r="J353" s="87"/>
      <c r="K353" s="87"/>
      <c r="L353" s="349"/>
      <c r="M353" s="87"/>
      <c r="N353" s="349"/>
      <c r="O353" s="78"/>
      <c r="P353" s="37"/>
      <c r="Q353" s="354"/>
      <c r="R353" s="355"/>
      <c r="S353" s="355"/>
      <c r="T353" s="355"/>
      <c r="U353" s="355"/>
      <c r="V353" s="355"/>
      <c r="X353" s="314" t="s">
        <v>94</v>
      </c>
      <c r="Y353" s="315" t="s">
        <v>61</v>
      </c>
      <c r="Z353" s="316" t="s">
        <v>8</v>
      </c>
      <c r="AA353" s="316" t="s">
        <v>22</v>
      </c>
      <c r="AB353" s="391" t="s">
        <v>737</v>
      </c>
      <c r="AC353" s="317">
        <v>300</v>
      </c>
      <c r="AD353" s="375">
        <f>AD354</f>
        <v>260</v>
      </c>
      <c r="AE353" s="375">
        <f t="shared" ref="AE353:AF353" si="97">AE354</f>
        <v>260</v>
      </c>
      <c r="AF353" s="375">
        <f t="shared" si="97"/>
        <v>260</v>
      </c>
      <c r="AG353" s="359"/>
      <c r="AH353" s="359"/>
      <c r="AI353" s="358"/>
    </row>
    <row r="354" spans="1:35" x14ac:dyDescent="0.25">
      <c r="A354" s="86"/>
      <c r="B354" s="350"/>
      <c r="C354" s="350"/>
      <c r="D354" s="350"/>
      <c r="E354" s="352"/>
      <c r="F354" s="351"/>
      <c r="G354" s="353"/>
      <c r="H354" s="36"/>
      <c r="I354" s="87"/>
      <c r="J354" s="87"/>
      <c r="K354" s="87"/>
      <c r="L354" s="349"/>
      <c r="M354" s="87"/>
      <c r="N354" s="349"/>
      <c r="O354" s="78"/>
      <c r="P354" s="37"/>
      <c r="Q354" s="354"/>
      <c r="R354" s="355"/>
      <c r="S354" s="355"/>
      <c r="T354" s="355"/>
      <c r="U354" s="355"/>
      <c r="V354" s="355"/>
      <c r="X354" s="314" t="s">
        <v>39</v>
      </c>
      <c r="Y354" s="315" t="s">
        <v>61</v>
      </c>
      <c r="Z354" s="316" t="s">
        <v>8</v>
      </c>
      <c r="AA354" s="316" t="s">
        <v>22</v>
      </c>
      <c r="AB354" s="391" t="s">
        <v>737</v>
      </c>
      <c r="AC354" s="317">
        <v>320</v>
      </c>
      <c r="AD354" s="375">
        <v>260</v>
      </c>
      <c r="AE354" s="375">
        <v>260</v>
      </c>
      <c r="AF354" s="375">
        <v>260</v>
      </c>
      <c r="AG354" s="359"/>
      <c r="AH354" s="359"/>
      <c r="AI354" s="358"/>
    </row>
    <row r="355" spans="1:35" x14ac:dyDescent="0.25">
      <c r="A355" s="86"/>
      <c r="B355" s="74"/>
      <c r="C355" s="74"/>
      <c r="D355" s="74"/>
      <c r="E355" s="76"/>
      <c r="F355" s="75"/>
      <c r="G355" s="77"/>
      <c r="H355" s="36"/>
      <c r="I355" s="87"/>
      <c r="J355" s="87"/>
      <c r="K355" s="87"/>
      <c r="L355" s="69"/>
      <c r="M355" s="87"/>
      <c r="N355" s="69"/>
      <c r="O355" s="78"/>
      <c r="P355" s="37"/>
      <c r="Q355" s="79"/>
      <c r="R355" s="83"/>
      <c r="S355" s="83"/>
      <c r="T355" s="83"/>
      <c r="U355" s="83"/>
      <c r="V355" s="83"/>
      <c r="X355" s="415" t="s">
        <v>289</v>
      </c>
      <c r="Y355" s="315" t="s">
        <v>61</v>
      </c>
      <c r="Z355" s="316" t="s">
        <v>8</v>
      </c>
      <c r="AA355" s="316" t="s">
        <v>22</v>
      </c>
      <c r="AB355" s="391" t="s">
        <v>485</v>
      </c>
      <c r="AC355" s="317"/>
      <c r="AD355" s="375">
        <f t="shared" si="93"/>
        <v>2781</v>
      </c>
      <c r="AE355" s="375">
        <f t="shared" si="93"/>
        <v>2781</v>
      </c>
      <c r="AF355" s="375">
        <f t="shared" si="93"/>
        <v>2781</v>
      </c>
      <c r="AG355" s="156"/>
      <c r="AH355" s="156"/>
      <c r="AI355" s="133"/>
    </row>
    <row r="356" spans="1:35" ht="47.25" x14ac:dyDescent="0.25">
      <c r="A356" s="86"/>
      <c r="B356" s="74"/>
      <c r="C356" s="74"/>
      <c r="D356" s="74"/>
      <c r="E356" s="76"/>
      <c r="F356" s="75"/>
      <c r="G356" s="77"/>
      <c r="H356" s="36"/>
      <c r="I356" s="87"/>
      <c r="J356" s="87"/>
      <c r="K356" s="87"/>
      <c r="L356" s="69"/>
      <c r="M356" s="87"/>
      <c r="N356" s="69"/>
      <c r="O356" s="78"/>
      <c r="P356" s="37"/>
      <c r="Q356" s="79"/>
      <c r="R356" s="83"/>
      <c r="S356" s="83"/>
      <c r="T356" s="83"/>
      <c r="U356" s="83"/>
      <c r="V356" s="83"/>
      <c r="X356" s="415" t="s">
        <v>308</v>
      </c>
      <c r="Y356" s="315" t="s">
        <v>61</v>
      </c>
      <c r="Z356" s="316" t="s">
        <v>8</v>
      </c>
      <c r="AA356" s="316" t="s">
        <v>22</v>
      </c>
      <c r="AB356" s="391" t="s">
        <v>486</v>
      </c>
      <c r="AC356" s="317"/>
      <c r="AD356" s="375">
        <f>AD357</f>
        <v>2781</v>
      </c>
      <c r="AE356" s="375">
        <f t="shared" si="93"/>
        <v>2781</v>
      </c>
      <c r="AF356" s="375">
        <f t="shared" si="93"/>
        <v>2781</v>
      </c>
      <c r="AG356" s="156"/>
      <c r="AH356" s="156"/>
      <c r="AI356" s="133"/>
    </row>
    <row r="357" spans="1:35" x14ac:dyDescent="0.25">
      <c r="A357" s="86"/>
      <c r="B357" s="74"/>
      <c r="C357" s="74"/>
      <c r="D357" s="74"/>
      <c r="E357" s="76"/>
      <c r="F357" s="75"/>
      <c r="G357" s="77"/>
      <c r="H357" s="36"/>
      <c r="I357" s="87"/>
      <c r="J357" s="87"/>
      <c r="K357" s="87"/>
      <c r="L357" s="69"/>
      <c r="M357" s="87"/>
      <c r="N357" s="69"/>
      <c r="O357" s="78"/>
      <c r="P357" s="37"/>
      <c r="Q357" s="79"/>
      <c r="R357" s="83"/>
      <c r="S357" s="83"/>
      <c r="T357" s="83"/>
      <c r="U357" s="83"/>
      <c r="V357" s="83"/>
      <c r="X357" s="410" t="s">
        <v>117</v>
      </c>
      <c r="Y357" s="315" t="s">
        <v>61</v>
      </c>
      <c r="Z357" s="316" t="s">
        <v>8</v>
      </c>
      <c r="AA357" s="316" t="s">
        <v>22</v>
      </c>
      <c r="AB357" s="391" t="s">
        <v>486</v>
      </c>
      <c r="AC357" s="317">
        <v>200</v>
      </c>
      <c r="AD357" s="375">
        <f>AD358</f>
        <v>2781</v>
      </c>
      <c r="AE357" s="375">
        <f>AE358</f>
        <v>2781</v>
      </c>
      <c r="AF357" s="375">
        <f>AF358</f>
        <v>2781</v>
      </c>
      <c r="AG357" s="156"/>
      <c r="AH357" s="156"/>
      <c r="AI357" s="133"/>
    </row>
    <row r="358" spans="1:35" ht="31.5" x14ac:dyDescent="0.25">
      <c r="A358" s="86"/>
      <c r="B358" s="74"/>
      <c r="C358" s="74"/>
      <c r="D358" s="74"/>
      <c r="E358" s="76"/>
      <c r="F358" s="75"/>
      <c r="G358" s="77"/>
      <c r="H358" s="36"/>
      <c r="I358" s="87"/>
      <c r="J358" s="87"/>
      <c r="K358" s="87"/>
      <c r="L358" s="69"/>
      <c r="M358" s="87"/>
      <c r="N358" s="69"/>
      <c r="O358" s="78"/>
      <c r="P358" s="37"/>
      <c r="Q358" s="79"/>
      <c r="R358" s="83"/>
      <c r="S358" s="83"/>
      <c r="T358" s="83"/>
      <c r="U358" s="83"/>
      <c r="V358" s="83"/>
      <c r="X358" s="410" t="s">
        <v>50</v>
      </c>
      <c r="Y358" s="315" t="s">
        <v>61</v>
      </c>
      <c r="Z358" s="316" t="s">
        <v>8</v>
      </c>
      <c r="AA358" s="316" t="s">
        <v>22</v>
      </c>
      <c r="AB358" s="391" t="s">
        <v>486</v>
      </c>
      <c r="AC358" s="317">
        <v>240</v>
      </c>
      <c r="AD358" s="375">
        <f>1174.5+1606.5</f>
        <v>2781</v>
      </c>
      <c r="AE358" s="375">
        <f>1174.5+1606.5</f>
        <v>2781</v>
      </c>
      <c r="AF358" s="375">
        <f>1174.5+1606.5</f>
        <v>2781</v>
      </c>
      <c r="AG358" s="156"/>
      <c r="AH358" s="156"/>
      <c r="AI358" s="133"/>
    </row>
    <row r="359" spans="1:35" s="73" customFormat="1" ht="18.75" x14ac:dyDescent="0.3">
      <c r="A359" s="64"/>
      <c r="B359" s="65"/>
      <c r="C359" s="67"/>
      <c r="D359" s="68"/>
      <c r="E359" s="68"/>
      <c r="F359" s="68"/>
      <c r="G359" s="69"/>
      <c r="H359" s="69"/>
      <c r="I359" s="69"/>
      <c r="J359" s="69"/>
      <c r="K359" s="69"/>
      <c r="L359" s="111"/>
      <c r="M359" s="69"/>
      <c r="N359" s="69"/>
      <c r="O359" s="70"/>
      <c r="P359" s="69"/>
      <c r="Q359" s="71"/>
      <c r="R359" s="91"/>
      <c r="S359" s="91"/>
      <c r="T359" s="91"/>
      <c r="U359" s="91"/>
      <c r="V359" s="91"/>
      <c r="W359" s="91"/>
      <c r="X359" s="407" t="s">
        <v>21</v>
      </c>
      <c r="Y359" s="310" t="s">
        <v>61</v>
      </c>
      <c r="Z359" s="328" t="s">
        <v>16</v>
      </c>
      <c r="AA359" s="389"/>
      <c r="AB359" s="388"/>
      <c r="AC359" s="334"/>
      <c r="AD359" s="313">
        <f t="shared" ref="AD359:AF359" si="98">AD360</f>
        <v>226462.9</v>
      </c>
      <c r="AE359" s="313">
        <f t="shared" si="98"/>
        <v>226143.50000000003</v>
      </c>
      <c r="AF359" s="313">
        <f t="shared" si="98"/>
        <v>229427.59999999998</v>
      </c>
      <c r="AG359" s="164"/>
      <c r="AH359" s="164"/>
      <c r="AI359" s="133"/>
    </row>
    <row r="360" spans="1:35" s="99" customFormat="1" x14ac:dyDescent="0.25">
      <c r="A360" s="43"/>
      <c r="B360" s="74"/>
      <c r="C360" s="75"/>
      <c r="D360" s="75"/>
      <c r="E360" s="76"/>
      <c r="F360" s="76"/>
      <c r="G360" s="77"/>
      <c r="H360" s="77"/>
      <c r="I360" s="77"/>
      <c r="J360" s="77"/>
      <c r="K360" s="77"/>
      <c r="L360" s="69"/>
      <c r="M360" s="77"/>
      <c r="N360" s="69"/>
      <c r="O360" s="88"/>
      <c r="P360" s="77"/>
      <c r="Q360" s="79"/>
      <c r="R360" s="83"/>
      <c r="S360" s="83"/>
      <c r="T360" s="83"/>
      <c r="U360" s="83"/>
      <c r="V360" s="83"/>
      <c r="W360" s="83"/>
      <c r="X360" s="337" t="s">
        <v>62</v>
      </c>
      <c r="Y360" s="315" t="s">
        <v>61</v>
      </c>
      <c r="Z360" s="316" t="s">
        <v>16</v>
      </c>
      <c r="AA360" s="316" t="s">
        <v>28</v>
      </c>
      <c r="AB360" s="390"/>
      <c r="AC360" s="342"/>
      <c r="AD360" s="375">
        <f>AD361+AD409+AD402+AD416</f>
        <v>226462.9</v>
      </c>
      <c r="AE360" s="375">
        <f>AE361+AE409+AE402+AE416</f>
        <v>226143.50000000003</v>
      </c>
      <c r="AF360" s="375">
        <f>AF361+AF409+AF402+AF416</f>
        <v>229427.59999999998</v>
      </c>
      <c r="AG360" s="156"/>
      <c r="AH360" s="156"/>
      <c r="AI360" s="133"/>
    </row>
    <row r="361" spans="1:35" s="99" customFormat="1" x14ac:dyDescent="0.25">
      <c r="A361" s="43"/>
      <c r="B361" s="74"/>
      <c r="C361" s="75"/>
      <c r="D361" s="75"/>
      <c r="E361" s="76"/>
      <c r="F361" s="76"/>
      <c r="G361" s="77"/>
      <c r="H361" s="77"/>
      <c r="I361" s="77"/>
      <c r="J361" s="77"/>
      <c r="K361" s="77"/>
      <c r="L361" s="77"/>
      <c r="M361" s="77"/>
      <c r="N361" s="77"/>
      <c r="O361" s="88"/>
      <c r="P361" s="77"/>
      <c r="Q361" s="79"/>
      <c r="R361" s="83"/>
      <c r="S361" s="83"/>
      <c r="T361" s="83"/>
      <c r="U361" s="83"/>
      <c r="V361" s="83"/>
      <c r="W361" s="83"/>
      <c r="X361" s="409" t="s">
        <v>542</v>
      </c>
      <c r="Y361" s="315" t="s">
        <v>61</v>
      </c>
      <c r="Z361" s="316" t="s">
        <v>16</v>
      </c>
      <c r="AA361" s="316" t="s">
        <v>28</v>
      </c>
      <c r="AB361" s="391" t="s">
        <v>111</v>
      </c>
      <c r="AC361" s="342"/>
      <c r="AD361" s="375">
        <f>AD362+AD367+AD378</f>
        <v>200500.1</v>
      </c>
      <c r="AE361" s="375">
        <f>AE362+AE367+AE378</f>
        <v>197812.7</v>
      </c>
      <c r="AF361" s="375">
        <f>AF362+AF367+AF378</f>
        <v>199082.8</v>
      </c>
      <c r="AG361" s="156"/>
      <c r="AH361" s="156"/>
      <c r="AI361" s="133"/>
    </row>
    <row r="362" spans="1:35" s="99" customFormat="1" x14ac:dyDescent="0.25">
      <c r="A362" s="43"/>
      <c r="B362" s="74"/>
      <c r="C362" s="75"/>
      <c r="D362" s="75"/>
      <c r="E362" s="76"/>
      <c r="F362" s="76"/>
      <c r="G362" s="77"/>
      <c r="H362" s="77"/>
      <c r="I362" s="77"/>
      <c r="J362" s="77"/>
      <c r="K362" s="77"/>
      <c r="L362" s="69"/>
      <c r="M362" s="77"/>
      <c r="N362" s="69"/>
      <c r="O362" s="88"/>
      <c r="P362" s="77"/>
      <c r="Q362" s="79"/>
      <c r="R362" s="83"/>
      <c r="S362" s="83"/>
      <c r="T362" s="83"/>
      <c r="U362" s="83"/>
      <c r="V362" s="83"/>
      <c r="W362" s="83"/>
      <c r="X362" s="409" t="s">
        <v>479</v>
      </c>
      <c r="Y362" s="315" t="s">
        <v>61</v>
      </c>
      <c r="Z362" s="316" t="s">
        <v>16</v>
      </c>
      <c r="AA362" s="316" t="s">
        <v>28</v>
      </c>
      <c r="AB362" s="391" t="s">
        <v>304</v>
      </c>
      <c r="AC362" s="342"/>
      <c r="AD362" s="375">
        <f>AD363</f>
        <v>39562</v>
      </c>
      <c r="AE362" s="375">
        <f t="shared" ref="AE362:AF362" si="99">AE363</f>
        <v>39783</v>
      </c>
      <c r="AF362" s="375">
        <f t="shared" si="99"/>
        <v>39998</v>
      </c>
      <c r="AG362" s="156"/>
      <c r="AH362" s="156"/>
      <c r="AI362" s="133"/>
    </row>
    <row r="363" spans="1:35" s="99" customFormat="1" x14ac:dyDescent="0.25">
      <c r="A363" s="43"/>
      <c r="B363" s="74"/>
      <c r="C363" s="75"/>
      <c r="D363" s="75"/>
      <c r="E363" s="76"/>
      <c r="F363" s="76"/>
      <c r="G363" s="77"/>
      <c r="H363" s="77"/>
      <c r="I363" s="77"/>
      <c r="J363" s="77"/>
      <c r="K363" s="77"/>
      <c r="L363" s="69"/>
      <c r="M363" s="77"/>
      <c r="N363" s="69"/>
      <c r="O363" s="88"/>
      <c r="P363" s="77"/>
      <c r="Q363" s="79"/>
      <c r="R363" s="83"/>
      <c r="S363" s="83"/>
      <c r="T363" s="83"/>
      <c r="U363" s="83"/>
      <c r="V363" s="83"/>
      <c r="W363" s="83"/>
      <c r="X363" s="409" t="s">
        <v>305</v>
      </c>
      <c r="Y363" s="315" t="s">
        <v>61</v>
      </c>
      <c r="Z363" s="316" t="s">
        <v>16</v>
      </c>
      <c r="AA363" s="316" t="s">
        <v>28</v>
      </c>
      <c r="AB363" s="391" t="s">
        <v>306</v>
      </c>
      <c r="AC363" s="342"/>
      <c r="AD363" s="375">
        <f t="shared" ref="AD363:AF363" si="100">AD364</f>
        <v>39562</v>
      </c>
      <c r="AE363" s="375">
        <f t="shared" si="100"/>
        <v>39783</v>
      </c>
      <c r="AF363" s="375">
        <f t="shared" si="100"/>
        <v>39998</v>
      </c>
      <c r="AG363" s="156"/>
      <c r="AH363" s="156"/>
      <c r="AI363" s="133"/>
    </row>
    <row r="364" spans="1:35" s="99" customFormat="1" ht="31.5" x14ac:dyDescent="0.25">
      <c r="A364" s="43"/>
      <c r="B364" s="74"/>
      <c r="C364" s="75"/>
      <c r="D364" s="75"/>
      <c r="E364" s="76"/>
      <c r="F364" s="76"/>
      <c r="G364" s="77"/>
      <c r="H364" s="77"/>
      <c r="I364" s="77"/>
      <c r="J364" s="77"/>
      <c r="K364" s="77"/>
      <c r="L364" s="69"/>
      <c r="M364" s="77"/>
      <c r="N364" s="69"/>
      <c r="O364" s="88"/>
      <c r="P364" s="77"/>
      <c r="Q364" s="79"/>
      <c r="R364" s="83"/>
      <c r="S364" s="83"/>
      <c r="T364" s="83"/>
      <c r="U364" s="83"/>
      <c r="V364" s="83"/>
      <c r="W364" s="83"/>
      <c r="X364" s="425" t="s">
        <v>244</v>
      </c>
      <c r="Y364" s="315" t="s">
        <v>61</v>
      </c>
      <c r="Z364" s="316" t="s">
        <v>16</v>
      </c>
      <c r="AA364" s="316" t="s">
        <v>28</v>
      </c>
      <c r="AB364" s="391" t="s">
        <v>245</v>
      </c>
      <c r="AC364" s="342"/>
      <c r="AD364" s="375">
        <f t="shared" ref="AD364:AF365" si="101">AD365</f>
        <v>39562</v>
      </c>
      <c r="AE364" s="375">
        <f t="shared" si="101"/>
        <v>39783</v>
      </c>
      <c r="AF364" s="375">
        <f t="shared" si="101"/>
        <v>39998</v>
      </c>
      <c r="AG364" s="156"/>
      <c r="AH364" s="156"/>
      <c r="AI364" s="133"/>
    </row>
    <row r="365" spans="1:35" s="99" customFormat="1" ht="31.5" x14ac:dyDescent="0.25">
      <c r="A365" s="43"/>
      <c r="B365" s="74"/>
      <c r="C365" s="75"/>
      <c r="D365" s="75"/>
      <c r="E365" s="76"/>
      <c r="F365" s="76"/>
      <c r="G365" s="77"/>
      <c r="H365" s="77"/>
      <c r="I365" s="77"/>
      <c r="J365" s="77"/>
      <c r="K365" s="77"/>
      <c r="L365" s="69"/>
      <c r="M365" s="77"/>
      <c r="N365" s="69"/>
      <c r="O365" s="88"/>
      <c r="P365" s="77"/>
      <c r="Q365" s="79"/>
      <c r="R365" s="83"/>
      <c r="S365" s="83"/>
      <c r="T365" s="83"/>
      <c r="U365" s="83"/>
      <c r="V365" s="83"/>
      <c r="W365" s="83"/>
      <c r="X365" s="337" t="s">
        <v>58</v>
      </c>
      <c r="Y365" s="315" t="s">
        <v>61</v>
      </c>
      <c r="Z365" s="316" t="s">
        <v>16</v>
      </c>
      <c r="AA365" s="316" t="s">
        <v>28</v>
      </c>
      <c r="AB365" s="391" t="s">
        <v>245</v>
      </c>
      <c r="AC365" s="317">
        <v>600</v>
      </c>
      <c r="AD365" s="375">
        <f t="shared" si="101"/>
        <v>39562</v>
      </c>
      <c r="AE365" s="375">
        <f t="shared" si="101"/>
        <v>39783</v>
      </c>
      <c r="AF365" s="375">
        <f t="shared" si="101"/>
        <v>39998</v>
      </c>
      <c r="AG365" s="156"/>
      <c r="AH365" s="156"/>
      <c r="AI365" s="133"/>
    </row>
    <row r="366" spans="1:35" s="99" customFormat="1" x14ac:dyDescent="0.25">
      <c r="A366" s="43"/>
      <c r="B366" s="74"/>
      <c r="C366" s="75"/>
      <c r="D366" s="75"/>
      <c r="E366" s="76"/>
      <c r="F366" s="76"/>
      <c r="G366" s="77"/>
      <c r="H366" s="77"/>
      <c r="I366" s="77"/>
      <c r="J366" s="77"/>
      <c r="K366" s="77"/>
      <c r="L366" s="69"/>
      <c r="M366" s="77"/>
      <c r="N366" s="69"/>
      <c r="O366" s="88"/>
      <c r="P366" s="77"/>
      <c r="Q366" s="79"/>
      <c r="R366" s="83"/>
      <c r="S366" s="83"/>
      <c r="T366" s="83"/>
      <c r="U366" s="83"/>
      <c r="V366" s="83"/>
      <c r="W366" s="83"/>
      <c r="X366" s="337" t="s">
        <v>59</v>
      </c>
      <c r="Y366" s="315" t="s">
        <v>61</v>
      </c>
      <c r="Z366" s="316" t="s">
        <v>16</v>
      </c>
      <c r="AA366" s="316" t="s">
        <v>28</v>
      </c>
      <c r="AB366" s="391" t="s">
        <v>245</v>
      </c>
      <c r="AC366" s="317">
        <v>610</v>
      </c>
      <c r="AD366" s="329">
        <v>39562</v>
      </c>
      <c r="AE366" s="329">
        <v>39783</v>
      </c>
      <c r="AF366" s="329">
        <v>39998</v>
      </c>
      <c r="AG366" s="165"/>
      <c r="AH366" s="165"/>
      <c r="AI366" s="133"/>
    </row>
    <row r="367" spans="1:35" s="99" customFormat="1" x14ac:dyDescent="0.25">
      <c r="A367" s="43"/>
      <c r="B367" s="74"/>
      <c r="C367" s="75"/>
      <c r="D367" s="75"/>
      <c r="E367" s="76"/>
      <c r="F367" s="76"/>
      <c r="G367" s="77"/>
      <c r="H367" s="77"/>
      <c r="I367" s="77"/>
      <c r="J367" s="77"/>
      <c r="K367" s="77"/>
      <c r="L367" s="69"/>
      <c r="M367" s="77"/>
      <c r="N367" s="69"/>
      <c r="O367" s="88"/>
      <c r="P367" s="77"/>
      <c r="Q367" s="79"/>
      <c r="R367" s="83"/>
      <c r="S367" s="83"/>
      <c r="T367" s="83"/>
      <c r="U367" s="83"/>
      <c r="V367" s="83"/>
      <c r="W367" s="83"/>
      <c r="X367" s="409" t="s">
        <v>471</v>
      </c>
      <c r="Y367" s="315" t="s">
        <v>61</v>
      </c>
      <c r="Z367" s="316" t="s">
        <v>16</v>
      </c>
      <c r="AA367" s="316" t="s">
        <v>28</v>
      </c>
      <c r="AB367" s="391" t="s">
        <v>137</v>
      </c>
      <c r="AC367" s="442"/>
      <c r="AD367" s="329">
        <f>AD368</f>
        <v>42404.6</v>
      </c>
      <c r="AE367" s="329">
        <f t="shared" ref="AE367:AF367" si="102">AE368</f>
        <v>42637.7</v>
      </c>
      <c r="AF367" s="329">
        <f t="shared" si="102"/>
        <v>42840.800000000003</v>
      </c>
      <c r="AG367" s="165"/>
      <c r="AH367" s="165"/>
      <c r="AI367" s="133"/>
    </row>
    <row r="368" spans="1:35" s="99" customFormat="1" ht="31.5" x14ac:dyDescent="0.25">
      <c r="A368" s="43"/>
      <c r="B368" s="74"/>
      <c r="C368" s="75"/>
      <c r="D368" s="75"/>
      <c r="E368" s="76"/>
      <c r="F368" s="76"/>
      <c r="G368" s="77"/>
      <c r="H368" s="77"/>
      <c r="I368" s="77"/>
      <c r="J368" s="77"/>
      <c r="K368" s="77"/>
      <c r="L368" s="69"/>
      <c r="M368" s="77"/>
      <c r="N368" s="69"/>
      <c r="O368" s="88"/>
      <c r="P368" s="77"/>
      <c r="Q368" s="79"/>
      <c r="R368" s="83"/>
      <c r="S368" s="83"/>
      <c r="T368" s="83"/>
      <c r="U368" s="83"/>
      <c r="V368" s="83"/>
      <c r="W368" s="83"/>
      <c r="X368" s="409" t="s">
        <v>246</v>
      </c>
      <c r="Y368" s="315" t="s">
        <v>61</v>
      </c>
      <c r="Z368" s="316" t="s">
        <v>16</v>
      </c>
      <c r="AA368" s="316" t="s">
        <v>28</v>
      </c>
      <c r="AB368" s="391" t="s">
        <v>138</v>
      </c>
      <c r="AC368" s="317"/>
      <c r="AD368" s="375">
        <f>AD369+AD372+AD375</f>
        <v>42404.6</v>
      </c>
      <c r="AE368" s="375">
        <f>AE369+AE372+AE375</f>
        <v>42637.7</v>
      </c>
      <c r="AF368" s="375">
        <f>AF369+AF372+AF375</f>
        <v>42840.800000000003</v>
      </c>
      <c r="AG368" s="156"/>
      <c r="AH368" s="156"/>
      <c r="AI368" s="133"/>
    </row>
    <row r="369" spans="1:35" s="99" customFormat="1" ht="31.5" x14ac:dyDescent="0.25">
      <c r="A369" s="43"/>
      <c r="B369" s="74"/>
      <c r="C369" s="75"/>
      <c r="D369" s="75"/>
      <c r="E369" s="76"/>
      <c r="F369" s="76"/>
      <c r="G369" s="77"/>
      <c r="H369" s="77"/>
      <c r="I369" s="77"/>
      <c r="J369" s="77"/>
      <c r="K369" s="77"/>
      <c r="L369" s="69"/>
      <c r="M369" s="77"/>
      <c r="N369" s="69"/>
      <c r="O369" s="88"/>
      <c r="P369" s="77"/>
      <c r="Q369" s="79"/>
      <c r="R369" s="83"/>
      <c r="S369" s="83"/>
      <c r="T369" s="83"/>
      <c r="U369" s="83"/>
      <c r="V369" s="83"/>
      <c r="W369" s="83"/>
      <c r="X369" s="425" t="s">
        <v>671</v>
      </c>
      <c r="Y369" s="315" t="s">
        <v>61</v>
      </c>
      <c r="Z369" s="316" t="s">
        <v>16</v>
      </c>
      <c r="AA369" s="316" t="s">
        <v>28</v>
      </c>
      <c r="AB369" s="391" t="s">
        <v>247</v>
      </c>
      <c r="AC369" s="317"/>
      <c r="AD369" s="375">
        <f t="shared" ref="AD369:AF370" si="103">AD370</f>
        <v>1000</v>
      </c>
      <c r="AE369" s="375">
        <f t="shared" si="103"/>
        <v>1000</v>
      </c>
      <c r="AF369" s="375">
        <f t="shared" si="103"/>
        <v>1000</v>
      </c>
      <c r="AG369" s="156"/>
      <c r="AH369" s="156"/>
      <c r="AI369" s="133"/>
    </row>
    <row r="370" spans="1:35" s="99" customFormat="1" ht="31.5" x14ac:dyDescent="0.25">
      <c r="A370" s="43"/>
      <c r="B370" s="74"/>
      <c r="C370" s="75"/>
      <c r="D370" s="75"/>
      <c r="E370" s="76"/>
      <c r="F370" s="76"/>
      <c r="G370" s="77"/>
      <c r="H370" s="77"/>
      <c r="I370" s="77"/>
      <c r="J370" s="77"/>
      <c r="K370" s="77"/>
      <c r="L370" s="69"/>
      <c r="M370" s="77"/>
      <c r="N370" s="69"/>
      <c r="O370" s="88"/>
      <c r="P370" s="77"/>
      <c r="Q370" s="79"/>
      <c r="R370" s="83"/>
      <c r="S370" s="83"/>
      <c r="T370" s="83"/>
      <c r="U370" s="83"/>
      <c r="V370" s="83"/>
      <c r="W370" s="83"/>
      <c r="X370" s="337" t="s">
        <v>58</v>
      </c>
      <c r="Y370" s="315" t="s">
        <v>61</v>
      </c>
      <c r="Z370" s="316" t="s">
        <v>16</v>
      </c>
      <c r="AA370" s="316" t="s">
        <v>28</v>
      </c>
      <c r="AB370" s="391" t="s">
        <v>247</v>
      </c>
      <c r="AC370" s="317">
        <v>600</v>
      </c>
      <c r="AD370" s="375">
        <f t="shared" si="103"/>
        <v>1000</v>
      </c>
      <c r="AE370" s="375">
        <f t="shared" si="103"/>
        <v>1000</v>
      </c>
      <c r="AF370" s="375">
        <f t="shared" si="103"/>
        <v>1000</v>
      </c>
      <c r="AG370" s="156"/>
      <c r="AH370" s="156"/>
      <c r="AI370" s="133"/>
    </row>
    <row r="371" spans="1:35" s="99" customFormat="1" x14ac:dyDescent="0.25">
      <c r="A371" s="43"/>
      <c r="B371" s="74"/>
      <c r="C371" s="75"/>
      <c r="D371" s="75"/>
      <c r="E371" s="76"/>
      <c r="F371" s="76"/>
      <c r="G371" s="77"/>
      <c r="H371" s="77"/>
      <c r="I371" s="77"/>
      <c r="J371" s="77"/>
      <c r="K371" s="77"/>
      <c r="L371" s="69"/>
      <c r="M371" s="77"/>
      <c r="N371" s="69"/>
      <c r="O371" s="88"/>
      <c r="P371" s="77"/>
      <c r="Q371" s="79"/>
      <c r="R371" s="83"/>
      <c r="S371" s="83"/>
      <c r="T371" s="83"/>
      <c r="U371" s="83"/>
      <c r="V371" s="83"/>
      <c r="W371" s="83"/>
      <c r="X371" s="337" t="s">
        <v>59</v>
      </c>
      <c r="Y371" s="315" t="s">
        <v>61</v>
      </c>
      <c r="Z371" s="316" t="s">
        <v>16</v>
      </c>
      <c r="AA371" s="316" t="s">
        <v>28</v>
      </c>
      <c r="AB371" s="391" t="s">
        <v>247</v>
      </c>
      <c r="AC371" s="317">
        <v>610</v>
      </c>
      <c r="AD371" s="375">
        <v>1000</v>
      </c>
      <c r="AE371" s="375">
        <v>1000</v>
      </c>
      <c r="AF371" s="375">
        <v>1000</v>
      </c>
      <c r="AG371" s="156"/>
      <c r="AH371" s="156"/>
      <c r="AI371" s="133"/>
    </row>
    <row r="372" spans="1:35" s="99" customFormat="1" ht="31.5" x14ac:dyDescent="0.25">
      <c r="A372" s="43"/>
      <c r="B372" s="74"/>
      <c r="C372" s="75"/>
      <c r="D372" s="75"/>
      <c r="E372" s="76"/>
      <c r="F372" s="76"/>
      <c r="G372" s="77"/>
      <c r="H372" s="77"/>
      <c r="I372" s="77"/>
      <c r="J372" s="77"/>
      <c r="K372" s="77"/>
      <c r="L372" s="69"/>
      <c r="M372" s="77"/>
      <c r="N372" s="69"/>
      <c r="O372" s="88"/>
      <c r="P372" s="77"/>
      <c r="Q372" s="79"/>
      <c r="R372" s="83"/>
      <c r="S372" s="83"/>
      <c r="T372" s="83"/>
      <c r="U372" s="83"/>
      <c r="V372" s="83"/>
      <c r="W372" s="83"/>
      <c r="X372" s="337" t="s">
        <v>248</v>
      </c>
      <c r="Y372" s="315" t="s">
        <v>61</v>
      </c>
      <c r="Z372" s="316" t="s">
        <v>16</v>
      </c>
      <c r="AA372" s="316" t="s">
        <v>28</v>
      </c>
      <c r="AB372" s="391" t="s">
        <v>249</v>
      </c>
      <c r="AC372" s="317"/>
      <c r="AD372" s="375">
        <f t="shared" ref="AD372:AF373" si="104">AD373</f>
        <v>41022</v>
      </c>
      <c r="AE372" s="375">
        <f t="shared" si="104"/>
        <v>41247</v>
      </c>
      <c r="AF372" s="375">
        <f t="shared" si="104"/>
        <v>41439</v>
      </c>
      <c r="AG372" s="156"/>
      <c r="AH372" s="156"/>
      <c r="AI372" s="133"/>
    </row>
    <row r="373" spans="1:35" s="99" customFormat="1" ht="31.5" x14ac:dyDescent="0.25">
      <c r="A373" s="43"/>
      <c r="B373" s="74"/>
      <c r="C373" s="75"/>
      <c r="D373" s="75"/>
      <c r="E373" s="76"/>
      <c r="F373" s="76"/>
      <c r="G373" s="77"/>
      <c r="H373" s="77"/>
      <c r="I373" s="77"/>
      <c r="J373" s="77"/>
      <c r="K373" s="77"/>
      <c r="L373" s="69"/>
      <c r="M373" s="77"/>
      <c r="N373" s="69"/>
      <c r="O373" s="88"/>
      <c r="P373" s="77"/>
      <c r="Q373" s="79"/>
      <c r="R373" s="83"/>
      <c r="S373" s="83"/>
      <c r="T373" s="83"/>
      <c r="U373" s="83"/>
      <c r="V373" s="83"/>
      <c r="W373" s="83"/>
      <c r="X373" s="337" t="s">
        <v>58</v>
      </c>
      <c r="Y373" s="315" t="s">
        <v>61</v>
      </c>
      <c r="Z373" s="316" t="s">
        <v>16</v>
      </c>
      <c r="AA373" s="316" t="s">
        <v>28</v>
      </c>
      <c r="AB373" s="391" t="s">
        <v>249</v>
      </c>
      <c r="AC373" s="317">
        <v>600</v>
      </c>
      <c r="AD373" s="375">
        <f t="shared" si="104"/>
        <v>41022</v>
      </c>
      <c r="AE373" s="375">
        <f t="shared" si="104"/>
        <v>41247</v>
      </c>
      <c r="AF373" s="375">
        <f t="shared" si="104"/>
        <v>41439</v>
      </c>
      <c r="AG373" s="156"/>
      <c r="AH373" s="156"/>
      <c r="AI373" s="133"/>
    </row>
    <row r="374" spans="1:35" s="99" customFormat="1" x14ac:dyDescent="0.25">
      <c r="A374" s="43"/>
      <c r="B374" s="74"/>
      <c r="C374" s="75"/>
      <c r="D374" s="75"/>
      <c r="E374" s="76"/>
      <c r="F374" s="76"/>
      <c r="G374" s="77"/>
      <c r="H374" s="77"/>
      <c r="I374" s="77"/>
      <c r="J374" s="77"/>
      <c r="K374" s="77"/>
      <c r="L374" s="69"/>
      <c r="M374" s="77"/>
      <c r="N374" s="69"/>
      <c r="O374" s="88"/>
      <c r="P374" s="77"/>
      <c r="Q374" s="79"/>
      <c r="R374" s="83"/>
      <c r="S374" s="83"/>
      <c r="T374" s="83"/>
      <c r="U374" s="83"/>
      <c r="V374" s="83"/>
      <c r="W374" s="83"/>
      <c r="X374" s="337" t="s">
        <v>59</v>
      </c>
      <c r="Y374" s="315" t="s">
        <v>61</v>
      </c>
      <c r="Z374" s="316" t="s">
        <v>16</v>
      </c>
      <c r="AA374" s="316" t="s">
        <v>28</v>
      </c>
      <c r="AB374" s="391" t="s">
        <v>249</v>
      </c>
      <c r="AC374" s="317">
        <v>610</v>
      </c>
      <c r="AD374" s="374">
        <v>41022</v>
      </c>
      <c r="AE374" s="375">
        <v>41247</v>
      </c>
      <c r="AF374" s="375">
        <v>41439</v>
      </c>
      <c r="AG374" s="156"/>
      <c r="AH374" s="156"/>
      <c r="AI374" s="133"/>
    </row>
    <row r="375" spans="1:35" s="99" customFormat="1" ht="31.5" x14ac:dyDescent="0.25">
      <c r="A375" s="43"/>
      <c r="B375" s="74"/>
      <c r="C375" s="75"/>
      <c r="D375" s="75"/>
      <c r="E375" s="76"/>
      <c r="F375" s="76"/>
      <c r="G375" s="77"/>
      <c r="H375" s="77"/>
      <c r="I375" s="77"/>
      <c r="J375" s="77"/>
      <c r="K375" s="77"/>
      <c r="L375" s="69"/>
      <c r="M375" s="77"/>
      <c r="N375" s="69"/>
      <c r="O375" s="88"/>
      <c r="P375" s="77"/>
      <c r="Q375" s="79"/>
      <c r="R375" s="83"/>
      <c r="S375" s="83"/>
      <c r="T375" s="83"/>
      <c r="U375" s="83"/>
      <c r="V375" s="83"/>
      <c r="W375" s="83"/>
      <c r="X375" s="410" t="s">
        <v>481</v>
      </c>
      <c r="Y375" s="315" t="s">
        <v>61</v>
      </c>
      <c r="Z375" s="316" t="s">
        <v>16</v>
      </c>
      <c r="AA375" s="316" t="s">
        <v>28</v>
      </c>
      <c r="AB375" s="391" t="s">
        <v>383</v>
      </c>
      <c r="AC375" s="317"/>
      <c r="AD375" s="375">
        <f t="shared" ref="AD375:AF376" si="105">AD376</f>
        <v>382.6</v>
      </c>
      <c r="AE375" s="375">
        <f t="shared" si="105"/>
        <v>390.7</v>
      </c>
      <c r="AF375" s="375">
        <f t="shared" si="105"/>
        <v>401.79999999999995</v>
      </c>
      <c r="AG375" s="156"/>
      <c r="AH375" s="156"/>
      <c r="AI375" s="133"/>
    </row>
    <row r="376" spans="1:35" s="99" customFormat="1" ht="31.5" x14ac:dyDescent="0.25">
      <c r="A376" s="43"/>
      <c r="B376" s="74"/>
      <c r="C376" s="75"/>
      <c r="D376" s="75"/>
      <c r="E376" s="76"/>
      <c r="F376" s="76"/>
      <c r="G376" s="77"/>
      <c r="H376" s="77"/>
      <c r="I376" s="77"/>
      <c r="J376" s="77"/>
      <c r="K376" s="77"/>
      <c r="L376" s="69"/>
      <c r="M376" s="77"/>
      <c r="N376" s="69"/>
      <c r="O376" s="88"/>
      <c r="P376" s="77"/>
      <c r="Q376" s="79"/>
      <c r="R376" s="83"/>
      <c r="S376" s="83"/>
      <c r="T376" s="83"/>
      <c r="U376" s="83"/>
      <c r="V376" s="83"/>
      <c r="W376" s="83"/>
      <c r="X376" s="410" t="s">
        <v>58</v>
      </c>
      <c r="Y376" s="315" t="s">
        <v>61</v>
      </c>
      <c r="Z376" s="316" t="s">
        <v>16</v>
      </c>
      <c r="AA376" s="316" t="s">
        <v>28</v>
      </c>
      <c r="AB376" s="391" t="s">
        <v>383</v>
      </c>
      <c r="AC376" s="317">
        <v>600</v>
      </c>
      <c r="AD376" s="375">
        <f t="shared" si="105"/>
        <v>382.6</v>
      </c>
      <c r="AE376" s="375">
        <f t="shared" si="105"/>
        <v>390.7</v>
      </c>
      <c r="AF376" s="375">
        <f t="shared" si="105"/>
        <v>401.79999999999995</v>
      </c>
      <c r="AG376" s="156"/>
      <c r="AH376" s="156"/>
      <c r="AI376" s="133"/>
    </row>
    <row r="377" spans="1:35" s="99" customFormat="1" x14ac:dyDescent="0.25">
      <c r="A377" s="43"/>
      <c r="B377" s="74"/>
      <c r="C377" s="75"/>
      <c r="D377" s="75"/>
      <c r="E377" s="76"/>
      <c r="F377" s="76"/>
      <c r="G377" s="77"/>
      <c r="H377" s="77"/>
      <c r="I377" s="77"/>
      <c r="J377" s="77"/>
      <c r="K377" s="77"/>
      <c r="L377" s="69"/>
      <c r="M377" s="77"/>
      <c r="N377" s="69"/>
      <c r="O377" s="88"/>
      <c r="P377" s="77"/>
      <c r="Q377" s="79"/>
      <c r="R377" s="83"/>
      <c r="S377" s="83"/>
      <c r="T377" s="83"/>
      <c r="U377" s="83"/>
      <c r="V377" s="83"/>
      <c r="W377" s="83"/>
      <c r="X377" s="410" t="s">
        <v>59</v>
      </c>
      <c r="Y377" s="315" t="s">
        <v>61</v>
      </c>
      <c r="Z377" s="316" t="s">
        <v>16</v>
      </c>
      <c r="AA377" s="316" t="s">
        <v>28</v>
      </c>
      <c r="AB377" s="391" t="s">
        <v>383</v>
      </c>
      <c r="AC377" s="317">
        <v>610</v>
      </c>
      <c r="AD377" s="375">
        <f>320.6+62</f>
        <v>382.6</v>
      </c>
      <c r="AE377" s="374">
        <f>327.4+63.3</f>
        <v>390.7</v>
      </c>
      <c r="AF377" s="375">
        <f>336.7+65.1</f>
        <v>401.79999999999995</v>
      </c>
      <c r="AG377" s="156"/>
      <c r="AH377" s="156"/>
      <c r="AI377" s="133"/>
    </row>
    <row r="378" spans="1:35" s="99" customFormat="1" ht="31.5" x14ac:dyDescent="0.25">
      <c r="A378" s="43"/>
      <c r="B378" s="74"/>
      <c r="C378" s="75"/>
      <c r="D378" s="75"/>
      <c r="E378" s="76"/>
      <c r="F378" s="76"/>
      <c r="G378" s="77"/>
      <c r="H378" s="77"/>
      <c r="I378" s="77"/>
      <c r="J378" s="77"/>
      <c r="K378" s="77"/>
      <c r="L378" s="69"/>
      <c r="M378" s="77"/>
      <c r="N378" s="69"/>
      <c r="O378" s="88"/>
      <c r="P378" s="77"/>
      <c r="Q378" s="79"/>
      <c r="R378" s="83"/>
      <c r="S378" s="83"/>
      <c r="T378" s="83"/>
      <c r="U378" s="83"/>
      <c r="V378" s="83"/>
      <c r="W378" s="83"/>
      <c r="X378" s="409" t="s">
        <v>472</v>
      </c>
      <c r="Y378" s="315" t="s">
        <v>61</v>
      </c>
      <c r="Z378" s="316" t="s">
        <v>16</v>
      </c>
      <c r="AA378" s="316" t="s">
        <v>28</v>
      </c>
      <c r="AB378" s="391" t="s">
        <v>250</v>
      </c>
      <c r="AC378" s="317"/>
      <c r="AD378" s="375">
        <f>AD379+AD398+AD394</f>
        <v>118533.5</v>
      </c>
      <c r="AE378" s="375">
        <f t="shared" ref="AE378:AF378" si="106">AE379</f>
        <v>115392</v>
      </c>
      <c r="AF378" s="375">
        <f t="shared" si="106"/>
        <v>116244</v>
      </c>
      <c r="AG378" s="156"/>
      <c r="AH378" s="156"/>
      <c r="AI378" s="133"/>
    </row>
    <row r="379" spans="1:35" s="99" customFormat="1" x14ac:dyDescent="0.25">
      <c r="A379" s="43"/>
      <c r="B379" s="74"/>
      <c r="C379" s="75"/>
      <c r="D379" s="75"/>
      <c r="E379" s="76"/>
      <c r="F379" s="76"/>
      <c r="G379" s="77"/>
      <c r="H379" s="77"/>
      <c r="I379" s="77"/>
      <c r="J379" s="77"/>
      <c r="K379" s="77"/>
      <c r="L379" s="69"/>
      <c r="M379" s="77"/>
      <c r="N379" s="69"/>
      <c r="O379" s="88"/>
      <c r="P379" s="77"/>
      <c r="Q379" s="79"/>
      <c r="R379" s="83"/>
      <c r="S379" s="83"/>
      <c r="T379" s="83"/>
      <c r="U379" s="83"/>
      <c r="V379" s="83"/>
      <c r="W379" s="83"/>
      <c r="X379" s="409" t="s">
        <v>339</v>
      </c>
      <c r="Y379" s="315" t="s">
        <v>61</v>
      </c>
      <c r="Z379" s="316" t="s">
        <v>16</v>
      </c>
      <c r="AA379" s="316" t="s">
        <v>28</v>
      </c>
      <c r="AB379" s="391" t="s">
        <v>473</v>
      </c>
      <c r="AC379" s="317"/>
      <c r="AD379" s="375">
        <f>AD387+AD380</f>
        <v>114188</v>
      </c>
      <c r="AE379" s="375">
        <f>AE387+AE380</f>
        <v>115392</v>
      </c>
      <c r="AF379" s="375">
        <f>AF387+AF380</f>
        <v>116244</v>
      </c>
      <c r="AG379" s="156"/>
      <c r="AH379" s="156"/>
      <c r="AI379" s="133"/>
    </row>
    <row r="380" spans="1:35" s="99" customFormat="1" x14ac:dyDescent="0.25">
      <c r="A380" s="43"/>
      <c r="B380" s="74"/>
      <c r="C380" s="75"/>
      <c r="D380" s="75"/>
      <c r="E380" s="76"/>
      <c r="F380" s="76"/>
      <c r="G380" s="77"/>
      <c r="H380" s="77"/>
      <c r="I380" s="77"/>
      <c r="J380" s="77"/>
      <c r="K380" s="77"/>
      <c r="L380" s="69"/>
      <c r="M380" s="77"/>
      <c r="N380" s="69"/>
      <c r="O380" s="88"/>
      <c r="P380" s="77"/>
      <c r="Q380" s="79"/>
      <c r="R380" s="83"/>
      <c r="S380" s="83"/>
      <c r="T380" s="83"/>
      <c r="U380" s="83"/>
      <c r="V380" s="83"/>
      <c r="W380" s="83"/>
      <c r="X380" s="425" t="s">
        <v>251</v>
      </c>
      <c r="Y380" s="315" t="s">
        <v>61</v>
      </c>
      <c r="Z380" s="316" t="s">
        <v>16</v>
      </c>
      <c r="AA380" s="316" t="s">
        <v>28</v>
      </c>
      <c r="AB380" s="391" t="s">
        <v>527</v>
      </c>
      <c r="AC380" s="317"/>
      <c r="AD380" s="375">
        <f>AD381+AD384</f>
        <v>8637</v>
      </c>
      <c r="AE380" s="375">
        <f>AE381+AE385</f>
        <v>8982</v>
      </c>
      <c r="AF380" s="375">
        <f>AF381+AF384</f>
        <v>9341</v>
      </c>
      <c r="AG380" s="156"/>
      <c r="AH380" s="156"/>
      <c r="AI380" s="133"/>
    </row>
    <row r="381" spans="1:35" s="99" customFormat="1" ht="31.5" x14ac:dyDescent="0.25">
      <c r="A381" s="43"/>
      <c r="B381" s="74"/>
      <c r="C381" s="75"/>
      <c r="D381" s="75"/>
      <c r="E381" s="76"/>
      <c r="F381" s="76"/>
      <c r="G381" s="77"/>
      <c r="H381" s="77"/>
      <c r="I381" s="77"/>
      <c r="J381" s="77"/>
      <c r="K381" s="77"/>
      <c r="L381" s="69"/>
      <c r="M381" s="77"/>
      <c r="N381" s="69"/>
      <c r="O381" s="88"/>
      <c r="P381" s="77"/>
      <c r="Q381" s="79"/>
      <c r="R381" s="83"/>
      <c r="S381" s="83"/>
      <c r="T381" s="83"/>
      <c r="U381" s="83"/>
      <c r="V381" s="83"/>
      <c r="W381" s="83"/>
      <c r="X381" s="337" t="s">
        <v>252</v>
      </c>
      <c r="Y381" s="315" t="s">
        <v>61</v>
      </c>
      <c r="Z381" s="316" t="s">
        <v>16</v>
      </c>
      <c r="AA381" s="316" t="s">
        <v>28</v>
      </c>
      <c r="AB381" s="391" t="s">
        <v>528</v>
      </c>
      <c r="AC381" s="317"/>
      <c r="AD381" s="375">
        <f>AD382</f>
        <v>8102</v>
      </c>
      <c r="AE381" s="375">
        <f t="shared" ref="AE381:AF381" si="107">AE382</f>
        <v>8447</v>
      </c>
      <c r="AF381" s="375">
        <f t="shared" si="107"/>
        <v>8806</v>
      </c>
      <c r="AG381" s="156"/>
      <c r="AH381" s="156"/>
      <c r="AI381" s="133"/>
    </row>
    <row r="382" spans="1:35" s="357" customFormat="1" x14ac:dyDescent="0.25">
      <c r="A382" s="348"/>
      <c r="B382" s="350"/>
      <c r="C382" s="351"/>
      <c r="D382" s="351"/>
      <c r="E382" s="352"/>
      <c r="F382" s="352"/>
      <c r="G382" s="353"/>
      <c r="H382" s="353"/>
      <c r="I382" s="353"/>
      <c r="J382" s="353"/>
      <c r="K382" s="353"/>
      <c r="L382" s="349"/>
      <c r="M382" s="353"/>
      <c r="N382" s="349"/>
      <c r="O382" s="356"/>
      <c r="P382" s="353"/>
      <c r="Q382" s="354"/>
      <c r="R382" s="355"/>
      <c r="S382" s="355"/>
      <c r="T382" s="355"/>
      <c r="U382" s="355"/>
      <c r="V382" s="355"/>
      <c r="W382" s="355"/>
      <c r="X382" s="410" t="s">
        <v>117</v>
      </c>
      <c r="Y382" s="315" t="s">
        <v>61</v>
      </c>
      <c r="Z382" s="316" t="s">
        <v>16</v>
      </c>
      <c r="AA382" s="316" t="s">
        <v>28</v>
      </c>
      <c r="AB382" s="391" t="s">
        <v>528</v>
      </c>
      <c r="AC382" s="317">
        <v>200</v>
      </c>
      <c r="AD382" s="375">
        <f>AD383</f>
        <v>8102</v>
      </c>
      <c r="AE382" s="375">
        <f t="shared" ref="AE382:AF382" si="108">AE383</f>
        <v>8447</v>
      </c>
      <c r="AF382" s="375">
        <f t="shared" si="108"/>
        <v>8806</v>
      </c>
      <c r="AG382" s="359"/>
      <c r="AH382" s="359"/>
      <c r="AI382" s="358"/>
    </row>
    <row r="383" spans="1:35" s="357" customFormat="1" ht="31.5" x14ac:dyDescent="0.25">
      <c r="A383" s="348"/>
      <c r="B383" s="350"/>
      <c r="C383" s="351"/>
      <c r="D383" s="351"/>
      <c r="E383" s="352"/>
      <c r="F383" s="352"/>
      <c r="G383" s="353"/>
      <c r="H383" s="353"/>
      <c r="I383" s="353"/>
      <c r="J383" s="353"/>
      <c r="K383" s="353"/>
      <c r="L383" s="349"/>
      <c r="M383" s="353"/>
      <c r="N383" s="349"/>
      <c r="O383" s="356"/>
      <c r="P383" s="353"/>
      <c r="Q383" s="354"/>
      <c r="R383" s="355"/>
      <c r="S383" s="355"/>
      <c r="T383" s="355"/>
      <c r="U383" s="355"/>
      <c r="V383" s="355"/>
      <c r="W383" s="355"/>
      <c r="X383" s="410" t="s">
        <v>50</v>
      </c>
      <c r="Y383" s="315" t="s">
        <v>61</v>
      </c>
      <c r="Z383" s="316" t="s">
        <v>16</v>
      </c>
      <c r="AA383" s="316" t="s">
        <v>28</v>
      </c>
      <c r="AB383" s="391" t="s">
        <v>528</v>
      </c>
      <c r="AC383" s="317">
        <v>240</v>
      </c>
      <c r="AD383" s="375">
        <v>8102</v>
      </c>
      <c r="AE383" s="375">
        <v>8447</v>
      </c>
      <c r="AF383" s="375">
        <v>8806</v>
      </c>
      <c r="AG383" s="359"/>
      <c r="AH383" s="359"/>
      <c r="AI383" s="358"/>
    </row>
    <row r="384" spans="1:35" s="99" customFormat="1" ht="31.5" x14ac:dyDescent="0.25">
      <c r="A384" s="43"/>
      <c r="B384" s="74"/>
      <c r="C384" s="75"/>
      <c r="D384" s="75"/>
      <c r="E384" s="76"/>
      <c r="F384" s="76"/>
      <c r="G384" s="77"/>
      <c r="H384" s="77"/>
      <c r="I384" s="77"/>
      <c r="J384" s="77"/>
      <c r="K384" s="77"/>
      <c r="L384" s="69"/>
      <c r="M384" s="77"/>
      <c r="N384" s="69"/>
      <c r="O384" s="88"/>
      <c r="P384" s="77"/>
      <c r="Q384" s="79"/>
      <c r="R384" s="83"/>
      <c r="S384" s="83"/>
      <c r="T384" s="83"/>
      <c r="U384" s="83"/>
      <c r="V384" s="83"/>
      <c r="W384" s="83"/>
      <c r="X384" s="337" t="s">
        <v>253</v>
      </c>
      <c r="Y384" s="315" t="s">
        <v>61</v>
      </c>
      <c r="Z384" s="316" t="s">
        <v>16</v>
      </c>
      <c r="AA384" s="316" t="s">
        <v>28</v>
      </c>
      <c r="AB384" s="391" t="s">
        <v>529</v>
      </c>
      <c r="AC384" s="317"/>
      <c r="AD384" s="375">
        <f t="shared" ref="AD384:AF385" si="109">AD385</f>
        <v>535</v>
      </c>
      <c r="AE384" s="375">
        <f t="shared" si="109"/>
        <v>535</v>
      </c>
      <c r="AF384" s="375">
        <f t="shared" si="109"/>
        <v>535</v>
      </c>
      <c r="AG384" s="156"/>
      <c r="AH384" s="156"/>
      <c r="AI384" s="133"/>
    </row>
    <row r="385" spans="1:35" s="99" customFormat="1" ht="31.5" x14ac:dyDescent="0.25">
      <c r="A385" s="43"/>
      <c r="B385" s="74"/>
      <c r="C385" s="75"/>
      <c r="D385" s="75"/>
      <c r="E385" s="76"/>
      <c r="F385" s="76"/>
      <c r="G385" s="77"/>
      <c r="H385" s="77"/>
      <c r="I385" s="77"/>
      <c r="J385" s="77"/>
      <c r="K385" s="77"/>
      <c r="L385" s="69"/>
      <c r="M385" s="77"/>
      <c r="N385" s="69"/>
      <c r="O385" s="88"/>
      <c r="P385" s="77"/>
      <c r="Q385" s="79"/>
      <c r="R385" s="83"/>
      <c r="S385" s="83"/>
      <c r="T385" s="83"/>
      <c r="U385" s="83"/>
      <c r="V385" s="83"/>
      <c r="W385" s="83"/>
      <c r="X385" s="337" t="s">
        <v>58</v>
      </c>
      <c r="Y385" s="315" t="s">
        <v>61</v>
      </c>
      <c r="Z385" s="316" t="s">
        <v>16</v>
      </c>
      <c r="AA385" s="316" t="s">
        <v>28</v>
      </c>
      <c r="AB385" s="391" t="s">
        <v>529</v>
      </c>
      <c r="AC385" s="317">
        <v>600</v>
      </c>
      <c r="AD385" s="375">
        <f t="shared" si="109"/>
        <v>535</v>
      </c>
      <c r="AE385" s="375">
        <f t="shared" si="109"/>
        <v>535</v>
      </c>
      <c r="AF385" s="375">
        <f t="shared" si="109"/>
        <v>535</v>
      </c>
      <c r="AG385" s="156"/>
      <c r="AH385" s="156"/>
      <c r="AI385" s="133"/>
    </row>
    <row r="386" spans="1:35" s="99" customFormat="1" x14ac:dyDescent="0.25">
      <c r="A386" s="43"/>
      <c r="B386" s="74"/>
      <c r="C386" s="75"/>
      <c r="D386" s="75"/>
      <c r="E386" s="76"/>
      <c r="F386" s="76"/>
      <c r="G386" s="77"/>
      <c r="H386" s="77"/>
      <c r="I386" s="77"/>
      <c r="J386" s="77"/>
      <c r="K386" s="77"/>
      <c r="L386" s="69"/>
      <c r="M386" s="77"/>
      <c r="N386" s="69"/>
      <c r="O386" s="88"/>
      <c r="P386" s="77"/>
      <c r="Q386" s="79"/>
      <c r="R386" s="83"/>
      <c r="S386" s="83"/>
      <c r="T386" s="83"/>
      <c r="U386" s="83"/>
      <c r="V386" s="83"/>
      <c r="W386" s="83"/>
      <c r="X386" s="337" t="s">
        <v>59</v>
      </c>
      <c r="Y386" s="315" t="s">
        <v>61</v>
      </c>
      <c r="Z386" s="316" t="s">
        <v>16</v>
      </c>
      <c r="AA386" s="316" t="s">
        <v>28</v>
      </c>
      <c r="AB386" s="391" t="s">
        <v>529</v>
      </c>
      <c r="AC386" s="317">
        <v>610</v>
      </c>
      <c r="AD386" s="375">
        <v>535</v>
      </c>
      <c r="AE386" s="375">
        <v>535</v>
      </c>
      <c r="AF386" s="375">
        <v>535</v>
      </c>
      <c r="AG386" s="156"/>
      <c r="AH386" s="156"/>
      <c r="AI386" s="133"/>
    </row>
    <row r="387" spans="1:35" s="99" customFormat="1" ht="31.5" x14ac:dyDescent="0.25">
      <c r="A387" s="43"/>
      <c r="B387" s="74"/>
      <c r="C387" s="75"/>
      <c r="D387" s="75"/>
      <c r="E387" s="76"/>
      <c r="F387" s="76"/>
      <c r="G387" s="77"/>
      <c r="H387" s="77"/>
      <c r="I387" s="77"/>
      <c r="J387" s="77"/>
      <c r="K387" s="77"/>
      <c r="L387" s="69"/>
      <c r="M387" s="77"/>
      <c r="N387" s="69"/>
      <c r="O387" s="88"/>
      <c r="P387" s="77"/>
      <c r="Q387" s="79"/>
      <c r="R387" s="83"/>
      <c r="S387" s="83"/>
      <c r="T387" s="83"/>
      <c r="U387" s="83"/>
      <c r="V387" s="83"/>
      <c r="W387" s="83"/>
      <c r="X387" s="421" t="s">
        <v>340</v>
      </c>
      <c r="Y387" s="315" t="s">
        <v>61</v>
      </c>
      <c r="Z387" s="316" t="s">
        <v>16</v>
      </c>
      <c r="AA387" s="316" t="s">
        <v>28</v>
      </c>
      <c r="AB387" s="391" t="s">
        <v>474</v>
      </c>
      <c r="AC387" s="317"/>
      <c r="AD387" s="375">
        <f>AD388+AD391</f>
        <v>105551</v>
      </c>
      <c r="AE387" s="375">
        <f>AE388+AE391</f>
        <v>106410</v>
      </c>
      <c r="AF387" s="375">
        <f>AF388+AF391</f>
        <v>106903</v>
      </c>
      <c r="AG387" s="156"/>
      <c r="AH387" s="156"/>
      <c r="AI387" s="133"/>
    </row>
    <row r="388" spans="1:35" s="99" customFormat="1" ht="47.25" x14ac:dyDescent="0.25">
      <c r="A388" s="43"/>
      <c r="B388" s="74"/>
      <c r="C388" s="75"/>
      <c r="D388" s="75"/>
      <c r="E388" s="76"/>
      <c r="F388" s="76"/>
      <c r="G388" s="77"/>
      <c r="H388" s="77"/>
      <c r="I388" s="77"/>
      <c r="J388" s="77"/>
      <c r="K388" s="77"/>
      <c r="L388" s="69"/>
      <c r="M388" s="77"/>
      <c r="N388" s="69"/>
      <c r="O388" s="88"/>
      <c r="P388" s="77"/>
      <c r="Q388" s="79"/>
      <c r="R388" s="83"/>
      <c r="S388" s="83"/>
      <c r="T388" s="83"/>
      <c r="U388" s="83"/>
      <c r="V388" s="83"/>
      <c r="W388" s="83"/>
      <c r="X388" s="337" t="s">
        <v>348</v>
      </c>
      <c r="Y388" s="315" t="s">
        <v>61</v>
      </c>
      <c r="Z388" s="316" t="s">
        <v>16</v>
      </c>
      <c r="AA388" s="316" t="s">
        <v>28</v>
      </c>
      <c r="AB388" s="391" t="s">
        <v>475</v>
      </c>
      <c r="AC388" s="317"/>
      <c r="AD388" s="375">
        <f t="shared" ref="AD388:AF389" si="110">AD389</f>
        <v>51720</v>
      </c>
      <c r="AE388" s="375">
        <f t="shared" si="110"/>
        <v>53205</v>
      </c>
      <c r="AF388" s="375">
        <f t="shared" si="110"/>
        <v>53451.5</v>
      </c>
      <c r="AG388" s="156"/>
      <c r="AH388" s="156"/>
      <c r="AI388" s="133"/>
    </row>
    <row r="389" spans="1:35" s="99" customFormat="1" ht="31.5" x14ac:dyDescent="0.25">
      <c r="A389" s="43"/>
      <c r="B389" s="74"/>
      <c r="C389" s="75"/>
      <c r="D389" s="75"/>
      <c r="E389" s="76"/>
      <c r="F389" s="76"/>
      <c r="G389" s="77"/>
      <c r="H389" s="77"/>
      <c r="I389" s="77"/>
      <c r="J389" s="77"/>
      <c r="K389" s="77"/>
      <c r="L389" s="69"/>
      <c r="M389" s="77"/>
      <c r="N389" s="69"/>
      <c r="O389" s="88"/>
      <c r="P389" s="77"/>
      <c r="Q389" s="79"/>
      <c r="R389" s="83"/>
      <c r="S389" s="83"/>
      <c r="T389" s="83"/>
      <c r="U389" s="83"/>
      <c r="V389" s="83"/>
      <c r="W389" s="83"/>
      <c r="X389" s="337" t="s">
        <v>58</v>
      </c>
      <c r="Y389" s="315" t="s">
        <v>61</v>
      </c>
      <c r="Z389" s="316" t="s">
        <v>16</v>
      </c>
      <c r="AA389" s="316" t="s">
        <v>28</v>
      </c>
      <c r="AB389" s="391" t="s">
        <v>475</v>
      </c>
      <c r="AC389" s="317">
        <v>600</v>
      </c>
      <c r="AD389" s="375">
        <f t="shared" si="110"/>
        <v>51720</v>
      </c>
      <c r="AE389" s="375">
        <f t="shared" si="110"/>
        <v>53205</v>
      </c>
      <c r="AF389" s="375">
        <f t="shared" si="110"/>
        <v>53451.5</v>
      </c>
      <c r="AG389" s="156"/>
      <c r="AH389" s="156"/>
      <c r="AI389" s="133"/>
    </row>
    <row r="390" spans="1:35" s="99" customFormat="1" x14ac:dyDescent="0.25">
      <c r="A390" s="43"/>
      <c r="B390" s="74"/>
      <c r="C390" s="75"/>
      <c r="D390" s="75"/>
      <c r="E390" s="76"/>
      <c r="F390" s="76"/>
      <c r="G390" s="77"/>
      <c r="H390" s="77"/>
      <c r="I390" s="77"/>
      <c r="J390" s="77"/>
      <c r="K390" s="77"/>
      <c r="L390" s="69"/>
      <c r="M390" s="77"/>
      <c r="N390" s="69"/>
      <c r="O390" s="88"/>
      <c r="P390" s="77"/>
      <c r="Q390" s="79"/>
      <c r="R390" s="83"/>
      <c r="S390" s="83"/>
      <c r="T390" s="83"/>
      <c r="U390" s="83"/>
      <c r="V390" s="83"/>
      <c r="W390" s="83"/>
      <c r="X390" s="337" t="s">
        <v>59</v>
      </c>
      <c r="Y390" s="315" t="s">
        <v>61</v>
      </c>
      <c r="Z390" s="316" t="s">
        <v>16</v>
      </c>
      <c r="AA390" s="316" t="s">
        <v>28</v>
      </c>
      <c r="AB390" s="391" t="s">
        <v>475</v>
      </c>
      <c r="AC390" s="317">
        <v>610</v>
      </c>
      <c r="AD390" s="375">
        <v>51720</v>
      </c>
      <c r="AE390" s="375">
        <v>53205</v>
      </c>
      <c r="AF390" s="375">
        <v>53451.5</v>
      </c>
      <c r="AG390" s="156"/>
      <c r="AH390" s="156"/>
      <c r="AI390" s="133"/>
    </row>
    <row r="391" spans="1:35" s="99" customFormat="1" ht="47.25" x14ac:dyDescent="0.25">
      <c r="A391" s="43"/>
      <c r="B391" s="74"/>
      <c r="C391" s="75"/>
      <c r="D391" s="75"/>
      <c r="E391" s="76"/>
      <c r="F391" s="76"/>
      <c r="G391" s="77"/>
      <c r="H391" s="77"/>
      <c r="I391" s="77"/>
      <c r="J391" s="77"/>
      <c r="K391" s="77"/>
      <c r="L391" s="69"/>
      <c r="M391" s="77"/>
      <c r="N391" s="69"/>
      <c r="O391" s="88"/>
      <c r="P391" s="77"/>
      <c r="Q391" s="79"/>
      <c r="R391" s="83"/>
      <c r="S391" s="83"/>
      <c r="T391" s="83"/>
      <c r="U391" s="83"/>
      <c r="V391" s="83"/>
      <c r="W391" s="83"/>
      <c r="X391" s="337" t="s">
        <v>349</v>
      </c>
      <c r="Y391" s="315" t="s">
        <v>61</v>
      </c>
      <c r="Z391" s="316" t="s">
        <v>16</v>
      </c>
      <c r="AA391" s="316" t="s">
        <v>28</v>
      </c>
      <c r="AB391" s="391" t="s">
        <v>476</v>
      </c>
      <c r="AC391" s="317"/>
      <c r="AD391" s="375">
        <f t="shared" ref="AD391:AF392" si="111">AD392</f>
        <v>53831</v>
      </c>
      <c r="AE391" s="375">
        <f t="shared" si="111"/>
        <v>53205</v>
      </c>
      <c r="AF391" s="375">
        <f t="shared" si="111"/>
        <v>53451.5</v>
      </c>
      <c r="AG391" s="156"/>
      <c r="AH391" s="156"/>
      <c r="AI391" s="133"/>
    </row>
    <row r="392" spans="1:35" s="99" customFormat="1" ht="31.5" x14ac:dyDescent="0.25">
      <c r="A392" s="43"/>
      <c r="B392" s="74"/>
      <c r="C392" s="75"/>
      <c r="D392" s="75"/>
      <c r="E392" s="76"/>
      <c r="F392" s="76"/>
      <c r="G392" s="77"/>
      <c r="H392" s="77"/>
      <c r="I392" s="77"/>
      <c r="J392" s="77"/>
      <c r="K392" s="77"/>
      <c r="L392" s="69"/>
      <c r="M392" s="77"/>
      <c r="N392" s="69"/>
      <c r="O392" s="88"/>
      <c r="P392" s="77"/>
      <c r="Q392" s="79"/>
      <c r="R392" s="83"/>
      <c r="S392" s="83"/>
      <c r="T392" s="83"/>
      <c r="U392" s="83"/>
      <c r="V392" s="83"/>
      <c r="W392" s="83"/>
      <c r="X392" s="337" t="s">
        <v>58</v>
      </c>
      <c r="Y392" s="315" t="s">
        <v>61</v>
      </c>
      <c r="Z392" s="316" t="s">
        <v>16</v>
      </c>
      <c r="AA392" s="316" t="s">
        <v>28</v>
      </c>
      <c r="AB392" s="391" t="s">
        <v>476</v>
      </c>
      <c r="AC392" s="317">
        <v>600</v>
      </c>
      <c r="AD392" s="375">
        <f t="shared" si="111"/>
        <v>53831</v>
      </c>
      <c r="AE392" s="375">
        <f t="shared" si="111"/>
        <v>53205</v>
      </c>
      <c r="AF392" s="375">
        <f t="shared" si="111"/>
        <v>53451.5</v>
      </c>
      <c r="AG392" s="156"/>
      <c r="AH392" s="156"/>
      <c r="AI392" s="133"/>
    </row>
    <row r="393" spans="1:35" s="99" customFormat="1" x14ac:dyDescent="0.25">
      <c r="A393" s="43"/>
      <c r="B393" s="74"/>
      <c r="C393" s="75"/>
      <c r="D393" s="75"/>
      <c r="E393" s="76"/>
      <c r="F393" s="76"/>
      <c r="G393" s="77"/>
      <c r="H393" s="77"/>
      <c r="I393" s="77"/>
      <c r="J393" s="77"/>
      <c r="K393" s="77"/>
      <c r="L393" s="69"/>
      <c r="M393" s="77"/>
      <c r="N393" s="69"/>
      <c r="O393" s="88"/>
      <c r="P393" s="77"/>
      <c r="Q393" s="79"/>
      <c r="R393" s="83"/>
      <c r="S393" s="83"/>
      <c r="T393" s="83"/>
      <c r="U393" s="83"/>
      <c r="V393" s="83"/>
      <c r="W393" s="83"/>
      <c r="X393" s="337" t="s">
        <v>59</v>
      </c>
      <c r="Y393" s="315" t="s">
        <v>61</v>
      </c>
      <c r="Z393" s="316" t="s">
        <v>16</v>
      </c>
      <c r="AA393" s="316" t="s">
        <v>28</v>
      </c>
      <c r="AB393" s="391" t="s">
        <v>476</v>
      </c>
      <c r="AC393" s="317">
        <v>610</v>
      </c>
      <c r="AD393" s="375">
        <v>53831</v>
      </c>
      <c r="AE393" s="375">
        <v>53205</v>
      </c>
      <c r="AF393" s="375">
        <v>53451.5</v>
      </c>
      <c r="AG393" s="156"/>
      <c r="AH393" s="156"/>
      <c r="AI393" s="133"/>
    </row>
    <row r="394" spans="1:35" s="357" customFormat="1" ht="48" customHeight="1" x14ac:dyDescent="0.25">
      <c r="A394" s="348"/>
      <c r="B394" s="350"/>
      <c r="C394" s="351"/>
      <c r="D394" s="351"/>
      <c r="E394" s="352"/>
      <c r="F394" s="352"/>
      <c r="G394" s="353"/>
      <c r="H394" s="353"/>
      <c r="I394" s="353"/>
      <c r="J394" s="353"/>
      <c r="K394" s="353"/>
      <c r="L394" s="349"/>
      <c r="M394" s="353"/>
      <c r="N394" s="349"/>
      <c r="O394" s="356"/>
      <c r="P394" s="353"/>
      <c r="Q394" s="354"/>
      <c r="R394" s="355"/>
      <c r="S394" s="355"/>
      <c r="T394" s="355"/>
      <c r="U394" s="355"/>
      <c r="V394" s="355"/>
      <c r="W394" s="355"/>
      <c r="X394" s="314" t="s">
        <v>774</v>
      </c>
      <c r="Y394" s="315" t="s">
        <v>61</v>
      </c>
      <c r="Z394" s="316" t="s">
        <v>16</v>
      </c>
      <c r="AA394" s="316" t="s">
        <v>28</v>
      </c>
      <c r="AB394" s="391" t="s">
        <v>772</v>
      </c>
      <c r="AC394" s="317"/>
      <c r="AD394" s="375">
        <f>AD395</f>
        <v>4000</v>
      </c>
      <c r="AE394" s="375">
        <f t="shared" ref="AE394:AF396" si="112">AE395</f>
        <v>0</v>
      </c>
      <c r="AF394" s="375">
        <f t="shared" si="112"/>
        <v>0</v>
      </c>
      <c r="AG394" s="359"/>
      <c r="AH394" s="359"/>
      <c r="AI394" s="358"/>
    </row>
    <row r="395" spans="1:35" s="357" customFormat="1" ht="23.25" customHeight="1" x14ac:dyDescent="0.25">
      <c r="A395" s="348"/>
      <c r="B395" s="350"/>
      <c r="C395" s="351"/>
      <c r="D395" s="351"/>
      <c r="E395" s="352"/>
      <c r="F395" s="352"/>
      <c r="G395" s="353"/>
      <c r="H395" s="353"/>
      <c r="I395" s="353"/>
      <c r="J395" s="353"/>
      <c r="K395" s="353"/>
      <c r="L395" s="349"/>
      <c r="M395" s="353"/>
      <c r="N395" s="349"/>
      <c r="O395" s="356"/>
      <c r="P395" s="353"/>
      <c r="Q395" s="354"/>
      <c r="R395" s="355"/>
      <c r="S395" s="355"/>
      <c r="T395" s="355"/>
      <c r="U395" s="355"/>
      <c r="V395" s="355"/>
      <c r="W395" s="355"/>
      <c r="X395" s="337" t="s">
        <v>718</v>
      </c>
      <c r="Y395" s="315" t="s">
        <v>61</v>
      </c>
      <c r="Z395" s="316" t="s">
        <v>16</v>
      </c>
      <c r="AA395" s="316" t="s">
        <v>28</v>
      </c>
      <c r="AB395" s="391" t="s">
        <v>773</v>
      </c>
      <c r="AC395" s="317"/>
      <c r="AD395" s="375">
        <f>AD396</f>
        <v>4000</v>
      </c>
      <c r="AE395" s="375">
        <f t="shared" si="112"/>
        <v>0</v>
      </c>
      <c r="AF395" s="375">
        <f t="shared" si="112"/>
        <v>0</v>
      </c>
      <c r="AG395" s="359"/>
      <c r="AH395" s="359"/>
      <c r="AI395" s="358"/>
    </row>
    <row r="396" spans="1:35" s="357" customFormat="1" ht="31.5" x14ac:dyDescent="0.25">
      <c r="A396" s="348"/>
      <c r="B396" s="350"/>
      <c r="C396" s="351"/>
      <c r="D396" s="351"/>
      <c r="E396" s="352"/>
      <c r="F396" s="352"/>
      <c r="G396" s="353"/>
      <c r="H396" s="353"/>
      <c r="I396" s="353"/>
      <c r="J396" s="353"/>
      <c r="K396" s="353"/>
      <c r="L396" s="349"/>
      <c r="M396" s="353"/>
      <c r="N396" s="349"/>
      <c r="O396" s="356"/>
      <c r="P396" s="353"/>
      <c r="Q396" s="354"/>
      <c r="R396" s="355"/>
      <c r="S396" s="355"/>
      <c r="T396" s="355"/>
      <c r="U396" s="355"/>
      <c r="V396" s="355"/>
      <c r="W396" s="355"/>
      <c r="X396" s="337" t="s">
        <v>58</v>
      </c>
      <c r="Y396" s="315" t="s">
        <v>61</v>
      </c>
      <c r="Z396" s="316" t="s">
        <v>16</v>
      </c>
      <c r="AA396" s="316" t="s">
        <v>28</v>
      </c>
      <c r="AB396" s="391" t="s">
        <v>773</v>
      </c>
      <c r="AC396" s="317">
        <v>600</v>
      </c>
      <c r="AD396" s="375">
        <f>AD397</f>
        <v>4000</v>
      </c>
      <c r="AE396" s="375">
        <f t="shared" si="112"/>
        <v>0</v>
      </c>
      <c r="AF396" s="375">
        <f t="shared" si="112"/>
        <v>0</v>
      </c>
      <c r="AG396" s="359"/>
      <c r="AH396" s="359"/>
      <c r="AI396" s="358"/>
    </row>
    <row r="397" spans="1:35" s="357" customFormat="1" x14ac:dyDescent="0.25">
      <c r="A397" s="348"/>
      <c r="B397" s="350"/>
      <c r="C397" s="351"/>
      <c r="D397" s="351"/>
      <c r="E397" s="352"/>
      <c r="F397" s="352"/>
      <c r="G397" s="353"/>
      <c r="H397" s="353"/>
      <c r="I397" s="353"/>
      <c r="J397" s="353"/>
      <c r="K397" s="353"/>
      <c r="L397" s="349"/>
      <c r="M397" s="353"/>
      <c r="N397" s="349"/>
      <c r="O397" s="356"/>
      <c r="P397" s="353"/>
      <c r="Q397" s="354"/>
      <c r="R397" s="355"/>
      <c r="S397" s="355"/>
      <c r="T397" s="355"/>
      <c r="U397" s="355"/>
      <c r="V397" s="355"/>
      <c r="W397" s="355"/>
      <c r="X397" s="337" t="s">
        <v>59</v>
      </c>
      <c r="Y397" s="315" t="s">
        <v>61</v>
      </c>
      <c r="Z397" s="316" t="s">
        <v>16</v>
      </c>
      <c r="AA397" s="316" t="s">
        <v>28</v>
      </c>
      <c r="AB397" s="391" t="s">
        <v>773</v>
      </c>
      <c r="AC397" s="317">
        <v>610</v>
      </c>
      <c r="AD397" s="375">
        <v>4000</v>
      </c>
      <c r="AE397" s="375">
        <v>0</v>
      </c>
      <c r="AF397" s="375">
        <v>0</v>
      </c>
      <c r="AG397" s="359"/>
      <c r="AH397" s="359"/>
      <c r="AI397" s="358"/>
    </row>
    <row r="398" spans="1:35" s="99" customFormat="1" ht="31.5" x14ac:dyDescent="0.25">
      <c r="A398" s="43"/>
      <c r="B398" s="74"/>
      <c r="C398" s="75"/>
      <c r="D398" s="75"/>
      <c r="E398" s="76"/>
      <c r="F398" s="76"/>
      <c r="G398" s="77"/>
      <c r="H398" s="77"/>
      <c r="I398" s="77"/>
      <c r="J398" s="77"/>
      <c r="K398" s="77"/>
      <c r="L398" s="69"/>
      <c r="M398" s="77"/>
      <c r="N398" s="69"/>
      <c r="O398" s="88"/>
      <c r="P398" s="77"/>
      <c r="Q398" s="79"/>
      <c r="R398" s="83"/>
      <c r="S398" s="83"/>
      <c r="T398" s="83"/>
      <c r="U398" s="83"/>
      <c r="V398" s="83"/>
      <c r="W398" s="83"/>
      <c r="X398" s="337" t="s">
        <v>591</v>
      </c>
      <c r="Y398" s="315" t="s">
        <v>61</v>
      </c>
      <c r="Z398" s="316" t="s">
        <v>16</v>
      </c>
      <c r="AA398" s="316" t="s">
        <v>28</v>
      </c>
      <c r="AB398" s="391" t="s">
        <v>592</v>
      </c>
      <c r="AC398" s="317"/>
      <c r="AD398" s="375">
        <f>AD399</f>
        <v>345.5</v>
      </c>
      <c r="AE398" s="375">
        <f t="shared" ref="AE398:AF400" si="113">AE399</f>
        <v>0</v>
      </c>
      <c r="AF398" s="375">
        <f t="shared" si="113"/>
        <v>0</v>
      </c>
      <c r="AG398" s="156"/>
      <c r="AH398" s="156"/>
      <c r="AI398" s="133"/>
    </row>
    <row r="399" spans="1:35" s="99" customFormat="1" ht="47.25" x14ac:dyDescent="0.25">
      <c r="A399" s="43"/>
      <c r="B399" s="74"/>
      <c r="C399" s="75"/>
      <c r="D399" s="75"/>
      <c r="E399" s="76"/>
      <c r="F399" s="76"/>
      <c r="G399" s="77"/>
      <c r="H399" s="77"/>
      <c r="I399" s="77"/>
      <c r="J399" s="77"/>
      <c r="K399" s="77"/>
      <c r="L399" s="69"/>
      <c r="M399" s="77"/>
      <c r="N399" s="69"/>
      <c r="O399" s="88"/>
      <c r="P399" s="77"/>
      <c r="Q399" s="79"/>
      <c r="R399" s="83"/>
      <c r="S399" s="83"/>
      <c r="T399" s="83"/>
      <c r="U399" s="83"/>
      <c r="V399" s="83"/>
      <c r="W399" s="83"/>
      <c r="X399" s="337" t="s">
        <v>735</v>
      </c>
      <c r="Y399" s="315" t="s">
        <v>61</v>
      </c>
      <c r="Z399" s="316" t="s">
        <v>16</v>
      </c>
      <c r="AA399" s="316" t="s">
        <v>28</v>
      </c>
      <c r="AB399" s="391" t="s">
        <v>593</v>
      </c>
      <c r="AC399" s="317"/>
      <c r="AD399" s="375">
        <f>AD400</f>
        <v>345.5</v>
      </c>
      <c r="AE399" s="375">
        <f t="shared" si="113"/>
        <v>0</v>
      </c>
      <c r="AF399" s="375">
        <f t="shared" si="113"/>
        <v>0</v>
      </c>
      <c r="AG399" s="156"/>
      <c r="AH399" s="156"/>
      <c r="AI399" s="133"/>
    </row>
    <row r="400" spans="1:35" s="99" customFormat="1" ht="31.5" x14ac:dyDescent="0.25">
      <c r="A400" s="43"/>
      <c r="B400" s="74"/>
      <c r="C400" s="75"/>
      <c r="D400" s="75"/>
      <c r="E400" s="76"/>
      <c r="F400" s="76"/>
      <c r="G400" s="77"/>
      <c r="H400" s="77"/>
      <c r="I400" s="77"/>
      <c r="J400" s="77"/>
      <c r="K400" s="77"/>
      <c r="L400" s="69"/>
      <c r="M400" s="77"/>
      <c r="N400" s="69"/>
      <c r="O400" s="88"/>
      <c r="P400" s="77"/>
      <c r="Q400" s="79"/>
      <c r="R400" s="83"/>
      <c r="S400" s="83"/>
      <c r="T400" s="83"/>
      <c r="U400" s="83"/>
      <c r="V400" s="83"/>
      <c r="W400" s="83"/>
      <c r="X400" s="337" t="s">
        <v>58</v>
      </c>
      <c r="Y400" s="315" t="s">
        <v>61</v>
      </c>
      <c r="Z400" s="316" t="s">
        <v>16</v>
      </c>
      <c r="AA400" s="316" t="s">
        <v>28</v>
      </c>
      <c r="AB400" s="391" t="s">
        <v>593</v>
      </c>
      <c r="AC400" s="317">
        <v>600</v>
      </c>
      <c r="AD400" s="375">
        <f>AD401</f>
        <v>345.5</v>
      </c>
      <c r="AE400" s="375">
        <f t="shared" si="113"/>
        <v>0</v>
      </c>
      <c r="AF400" s="375">
        <f t="shared" si="113"/>
        <v>0</v>
      </c>
      <c r="AG400" s="156"/>
      <c r="AH400" s="156"/>
      <c r="AI400" s="133"/>
    </row>
    <row r="401" spans="1:35" s="99" customFormat="1" x14ac:dyDescent="0.25">
      <c r="A401" s="43"/>
      <c r="B401" s="74"/>
      <c r="C401" s="75"/>
      <c r="D401" s="75"/>
      <c r="E401" s="76"/>
      <c r="F401" s="76"/>
      <c r="G401" s="77"/>
      <c r="H401" s="77"/>
      <c r="I401" s="77"/>
      <c r="J401" s="77"/>
      <c r="K401" s="77"/>
      <c r="L401" s="69"/>
      <c r="M401" s="77"/>
      <c r="N401" s="69"/>
      <c r="O401" s="88"/>
      <c r="P401" s="77"/>
      <c r="Q401" s="79"/>
      <c r="R401" s="83"/>
      <c r="S401" s="83"/>
      <c r="T401" s="83"/>
      <c r="U401" s="83"/>
      <c r="V401" s="83"/>
      <c r="W401" s="83"/>
      <c r="X401" s="337" t="s">
        <v>59</v>
      </c>
      <c r="Y401" s="315" t="s">
        <v>61</v>
      </c>
      <c r="Z401" s="316" t="s">
        <v>16</v>
      </c>
      <c r="AA401" s="316" t="s">
        <v>28</v>
      </c>
      <c r="AB401" s="391" t="s">
        <v>593</v>
      </c>
      <c r="AC401" s="317">
        <v>610</v>
      </c>
      <c r="AD401" s="375">
        <f>345.5</f>
        <v>345.5</v>
      </c>
      <c r="AE401" s="375">
        <v>0</v>
      </c>
      <c r="AF401" s="375">
        <v>0</v>
      </c>
      <c r="AG401" s="156"/>
      <c r="AH401" s="156"/>
      <c r="AI401" s="133"/>
    </row>
    <row r="402" spans="1:35" s="357" customFormat="1" x14ac:dyDescent="0.25">
      <c r="A402" s="348"/>
      <c r="B402" s="350"/>
      <c r="C402" s="351"/>
      <c r="D402" s="351"/>
      <c r="E402" s="352"/>
      <c r="F402" s="352"/>
      <c r="G402" s="353"/>
      <c r="H402" s="353"/>
      <c r="I402" s="353"/>
      <c r="J402" s="353"/>
      <c r="K402" s="353"/>
      <c r="L402" s="349"/>
      <c r="M402" s="353"/>
      <c r="N402" s="349"/>
      <c r="O402" s="356"/>
      <c r="P402" s="353"/>
      <c r="Q402" s="354"/>
      <c r="R402" s="355"/>
      <c r="S402" s="355"/>
      <c r="T402" s="355"/>
      <c r="U402" s="355"/>
      <c r="V402" s="355"/>
      <c r="W402" s="355"/>
      <c r="X402" s="210" t="s">
        <v>179</v>
      </c>
      <c r="Y402" s="315" t="s">
        <v>61</v>
      </c>
      <c r="Z402" s="316" t="s">
        <v>16</v>
      </c>
      <c r="AA402" s="316" t="s">
        <v>28</v>
      </c>
      <c r="AB402" s="393" t="s">
        <v>109</v>
      </c>
      <c r="AC402" s="331"/>
      <c r="AD402" s="375">
        <f t="shared" ref="AD402:AF407" si="114">AD403</f>
        <v>135</v>
      </c>
      <c r="AE402" s="375">
        <f t="shared" si="114"/>
        <v>45</v>
      </c>
      <c r="AF402" s="375">
        <f t="shared" si="114"/>
        <v>22.5</v>
      </c>
      <c r="AG402" s="359"/>
      <c r="AH402" s="359"/>
      <c r="AI402" s="358"/>
    </row>
    <row r="403" spans="1:35" s="357" customFormat="1" x14ac:dyDescent="0.25">
      <c r="A403" s="348"/>
      <c r="B403" s="350"/>
      <c r="C403" s="351"/>
      <c r="D403" s="351"/>
      <c r="E403" s="352"/>
      <c r="F403" s="352"/>
      <c r="G403" s="353"/>
      <c r="H403" s="353"/>
      <c r="I403" s="353"/>
      <c r="J403" s="353"/>
      <c r="K403" s="353"/>
      <c r="L403" s="349"/>
      <c r="M403" s="353"/>
      <c r="N403" s="349"/>
      <c r="O403" s="356"/>
      <c r="P403" s="353"/>
      <c r="Q403" s="354"/>
      <c r="R403" s="355"/>
      <c r="S403" s="355"/>
      <c r="T403" s="355"/>
      <c r="U403" s="355"/>
      <c r="V403" s="355"/>
      <c r="W403" s="355"/>
      <c r="X403" s="318" t="s">
        <v>182</v>
      </c>
      <c r="Y403" s="315" t="s">
        <v>61</v>
      </c>
      <c r="Z403" s="316" t="s">
        <v>16</v>
      </c>
      <c r="AA403" s="316" t="s">
        <v>28</v>
      </c>
      <c r="AB403" s="391" t="s">
        <v>183</v>
      </c>
      <c r="AC403" s="331"/>
      <c r="AD403" s="375">
        <f t="shared" si="114"/>
        <v>135</v>
      </c>
      <c r="AE403" s="375">
        <f t="shared" si="114"/>
        <v>45</v>
      </c>
      <c r="AF403" s="375">
        <f t="shared" si="114"/>
        <v>22.5</v>
      </c>
      <c r="AG403" s="359"/>
      <c r="AH403" s="359"/>
      <c r="AI403" s="358"/>
    </row>
    <row r="404" spans="1:35" s="357" customFormat="1" ht="31.5" x14ac:dyDescent="0.25">
      <c r="A404" s="348"/>
      <c r="B404" s="350"/>
      <c r="C404" s="351"/>
      <c r="D404" s="351"/>
      <c r="E404" s="352"/>
      <c r="F404" s="352"/>
      <c r="G404" s="353"/>
      <c r="H404" s="353"/>
      <c r="I404" s="353"/>
      <c r="J404" s="353"/>
      <c r="K404" s="353"/>
      <c r="L404" s="349"/>
      <c r="M404" s="353"/>
      <c r="N404" s="349"/>
      <c r="O404" s="356"/>
      <c r="P404" s="353"/>
      <c r="Q404" s="354"/>
      <c r="R404" s="355"/>
      <c r="S404" s="355"/>
      <c r="T404" s="355"/>
      <c r="U404" s="355"/>
      <c r="V404" s="355"/>
      <c r="W404" s="355"/>
      <c r="X404" s="314" t="s">
        <v>511</v>
      </c>
      <c r="Y404" s="315" t="s">
        <v>61</v>
      </c>
      <c r="Z404" s="316" t="s">
        <v>16</v>
      </c>
      <c r="AA404" s="316" t="s">
        <v>28</v>
      </c>
      <c r="AB404" s="393" t="s">
        <v>512</v>
      </c>
      <c r="AC404" s="331"/>
      <c r="AD404" s="375">
        <f t="shared" si="114"/>
        <v>135</v>
      </c>
      <c r="AE404" s="375">
        <f t="shared" si="114"/>
        <v>45</v>
      </c>
      <c r="AF404" s="375">
        <f t="shared" si="114"/>
        <v>22.5</v>
      </c>
      <c r="AG404" s="359"/>
      <c r="AH404" s="359"/>
      <c r="AI404" s="358"/>
    </row>
    <row r="405" spans="1:35" s="357" customFormat="1" ht="31.5" x14ac:dyDescent="0.25">
      <c r="A405" s="348"/>
      <c r="B405" s="350"/>
      <c r="C405" s="351"/>
      <c r="D405" s="351"/>
      <c r="E405" s="352"/>
      <c r="F405" s="352"/>
      <c r="G405" s="353"/>
      <c r="H405" s="353"/>
      <c r="I405" s="353"/>
      <c r="J405" s="353"/>
      <c r="K405" s="353"/>
      <c r="L405" s="349"/>
      <c r="M405" s="353"/>
      <c r="N405" s="349"/>
      <c r="O405" s="356"/>
      <c r="P405" s="353"/>
      <c r="Q405" s="354"/>
      <c r="R405" s="355"/>
      <c r="S405" s="355"/>
      <c r="T405" s="355"/>
      <c r="U405" s="355"/>
      <c r="V405" s="355"/>
      <c r="W405" s="355"/>
      <c r="X405" s="314" t="s">
        <v>511</v>
      </c>
      <c r="Y405" s="315" t="s">
        <v>61</v>
      </c>
      <c r="Z405" s="316" t="s">
        <v>16</v>
      </c>
      <c r="AA405" s="316" t="s">
        <v>28</v>
      </c>
      <c r="AB405" s="393" t="s">
        <v>512</v>
      </c>
      <c r="AC405" s="317"/>
      <c r="AD405" s="375">
        <f t="shared" si="114"/>
        <v>135</v>
      </c>
      <c r="AE405" s="375">
        <f t="shared" si="114"/>
        <v>45</v>
      </c>
      <c r="AF405" s="375">
        <f t="shared" si="114"/>
        <v>22.5</v>
      </c>
      <c r="AG405" s="359"/>
      <c r="AH405" s="359"/>
      <c r="AI405" s="358"/>
    </row>
    <row r="406" spans="1:35" s="357" customFormat="1" ht="78.75" x14ac:dyDescent="0.25">
      <c r="A406" s="348"/>
      <c r="B406" s="350"/>
      <c r="C406" s="351"/>
      <c r="D406" s="351"/>
      <c r="E406" s="352"/>
      <c r="F406" s="352"/>
      <c r="G406" s="353"/>
      <c r="H406" s="353"/>
      <c r="I406" s="353"/>
      <c r="J406" s="353"/>
      <c r="K406" s="353"/>
      <c r="L406" s="349"/>
      <c r="M406" s="353"/>
      <c r="N406" s="349"/>
      <c r="O406" s="356"/>
      <c r="P406" s="353"/>
      <c r="Q406" s="354"/>
      <c r="R406" s="355"/>
      <c r="S406" s="355"/>
      <c r="T406" s="355"/>
      <c r="U406" s="355"/>
      <c r="V406" s="355"/>
      <c r="W406" s="355"/>
      <c r="X406" s="314" t="s">
        <v>390</v>
      </c>
      <c r="Y406" s="315" t="s">
        <v>61</v>
      </c>
      <c r="Z406" s="316" t="s">
        <v>16</v>
      </c>
      <c r="AA406" s="316" t="s">
        <v>28</v>
      </c>
      <c r="AB406" s="391" t="s">
        <v>513</v>
      </c>
      <c r="AC406" s="317"/>
      <c r="AD406" s="375">
        <f t="shared" si="114"/>
        <v>135</v>
      </c>
      <c r="AE406" s="375">
        <f t="shared" si="114"/>
        <v>45</v>
      </c>
      <c r="AF406" s="375">
        <f t="shared" si="114"/>
        <v>22.5</v>
      </c>
      <c r="AG406" s="359"/>
      <c r="AH406" s="359"/>
      <c r="AI406" s="358"/>
    </row>
    <row r="407" spans="1:35" s="357" customFormat="1" ht="31.5" x14ac:dyDescent="0.25">
      <c r="A407" s="348"/>
      <c r="B407" s="350"/>
      <c r="C407" s="351"/>
      <c r="D407" s="351"/>
      <c r="E407" s="352"/>
      <c r="F407" s="352"/>
      <c r="G407" s="353"/>
      <c r="H407" s="353"/>
      <c r="I407" s="353"/>
      <c r="J407" s="353"/>
      <c r="K407" s="353"/>
      <c r="L407" s="349"/>
      <c r="M407" s="353"/>
      <c r="N407" s="349"/>
      <c r="O407" s="356"/>
      <c r="P407" s="353"/>
      <c r="Q407" s="354"/>
      <c r="R407" s="355"/>
      <c r="S407" s="355"/>
      <c r="T407" s="355"/>
      <c r="U407" s="355"/>
      <c r="V407" s="355"/>
      <c r="W407" s="355"/>
      <c r="X407" s="337" t="s">
        <v>58</v>
      </c>
      <c r="Y407" s="315" t="s">
        <v>61</v>
      </c>
      <c r="Z407" s="316" t="s">
        <v>16</v>
      </c>
      <c r="AA407" s="316" t="s">
        <v>28</v>
      </c>
      <c r="AB407" s="391" t="s">
        <v>513</v>
      </c>
      <c r="AC407" s="317">
        <v>600</v>
      </c>
      <c r="AD407" s="375">
        <f t="shared" si="114"/>
        <v>135</v>
      </c>
      <c r="AE407" s="375">
        <f t="shared" si="114"/>
        <v>45</v>
      </c>
      <c r="AF407" s="375">
        <f t="shared" si="114"/>
        <v>22.5</v>
      </c>
      <c r="AG407" s="359"/>
      <c r="AH407" s="359"/>
      <c r="AI407" s="358"/>
    </row>
    <row r="408" spans="1:35" s="357" customFormat="1" x14ac:dyDescent="0.25">
      <c r="A408" s="348"/>
      <c r="B408" s="350"/>
      <c r="C408" s="351"/>
      <c r="D408" s="351"/>
      <c r="E408" s="352"/>
      <c r="F408" s="352"/>
      <c r="G408" s="353"/>
      <c r="H408" s="353"/>
      <c r="I408" s="353"/>
      <c r="J408" s="353"/>
      <c r="K408" s="353"/>
      <c r="L408" s="349"/>
      <c r="M408" s="353"/>
      <c r="N408" s="349"/>
      <c r="O408" s="356"/>
      <c r="P408" s="353"/>
      <c r="Q408" s="354"/>
      <c r="R408" s="355"/>
      <c r="S408" s="355"/>
      <c r="T408" s="355"/>
      <c r="U408" s="355"/>
      <c r="V408" s="355"/>
      <c r="W408" s="355"/>
      <c r="X408" s="337" t="s">
        <v>59</v>
      </c>
      <c r="Y408" s="315" t="s">
        <v>61</v>
      </c>
      <c r="Z408" s="316" t="s">
        <v>16</v>
      </c>
      <c r="AA408" s="316" t="s">
        <v>28</v>
      </c>
      <c r="AB408" s="391" t="s">
        <v>513</v>
      </c>
      <c r="AC408" s="317">
        <v>610</v>
      </c>
      <c r="AD408" s="375">
        <v>135</v>
      </c>
      <c r="AE408" s="375">
        <v>45</v>
      </c>
      <c r="AF408" s="375">
        <v>22.5</v>
      </c>
      <c r="AG408" s="359"/>
      <c r="AH408" s="359"/>
      <c r="AI408" s="358"/>
    </row>
    <row r="409" spans="1:35" s="357" customFormat="1" x14ac:dyDescent="0.25">
      <c r="A409" s="348"/>
      <c r="B409" s="350"/>
      <c r="C409" s="351"/>
      <c r="D409" s="351"/>
      <c r="E409" s="352"/>
      <c r="F409" s="352"/>
      <c r="G409" s="353"/>
      <c r="H409" s="353"/>
      <c r="I409" s="353"/>
      <c r="J409" s="353"/>
      <c r="K409" s="353"/>
      <c r="L409" s="349"/>
      <c r="M409" s="353"/>
      <c r="N409" s="349"/>
      <c r="O409" s="356"/>
      <c r="P409" s="353"/>
      <c r="Q409" s="354"/>
      <c r="R409" s="355"/>
      <c r="S409" s="355"/>
      <c r="T409" s="355"/>
      <c r="U409" s="355"/>
      <c r="V409" s="355"/>
      <c r="W409" s="355"/>
      <c r="X409" s="426" t="s">
        <v>234</v>
      </c>
      <c r="Y409" s="363" t="s">
        <v>61</v>
      </c>
      <c r="Z409" s="316" t="s">
        <v>16</v>
      </c>
      <c r="AA409" s="316" t="s">
        <v>28</v>
      </c>
      <c r="AB409" s="292" t="s">
        <v>235</v>
      </c>
      <c r="AC409" s="317"/>
      <c r="AD409" s="375">
        <f t="shared" ref="AD409:AD414" si="115">AD410</f>
        <v>18972</v>
      </c>
      <c r="AE409" s="375">
        <f t="shared" ref="AE409:AF414" si="116">AE410</f>
        <v>20772.7</v>
      </c>
      <c r="AF409" s="375">
        <f t="shared" si="116"/>
        <v>22257.4</v>
      </c>
      <c r="AG409" s="359"/>
      <c r="AH409" s="359"/>
      <c r="AI409" s="358"/>
    </row>
    <row r="410" spans="1:35" s="357" customFormat="1" ht="31.5" x14ac:dyDescent="0.25">
      <c r="A410" s="348"/>
      <c r="B410" s="350"/>
      <c r="C410" s="351"/>
      <c r="D410" s="351"/>
      <c r="E410" s="352"/>
      <c r="F410" s="352"/>
      <c r="G410" s="353"/>
      <c r="H410" s="353"/>
      <c r="I410" s="353"/>
      <c r="J410" s="353"/>
      <c r="K410" s="353"/>
      <c r="L410" s="349"/>
      <c r="M410" s="353"/>
      <c r="N410" s="349"/>
      <c r="O410" s="356"/>
      <c r="P410" s="353"/>
      <c r="Q410" s="354"/>
      <c r="R410" s="355"/>
      <c r="S410" s="355"/>
      <c r="T410" s="355"/>
      <c r="U410" s="355"/>
      <c r="V410" s="355"/>
      <c r="W410" s="355"/>
      <c r="X410" s="427" t="s">
        <v>517</v>
      </c>
      <c r="Y410" s="363" t="s">
        <v>61</v>
      </c>
      <c r="Z410" s="367" t="s">
        <v>16</v>
      </c>
      <c r="AA410" s="367" t="s">
        <v>28</v>
      </c>
      <c r="AB410" s="292" t="s">
        <v>236</v>
      </c>
      <c r="AC410" s="317"/>
      <c r="AD410" s="375">
        <f t="shared" si="115"/>
        <v>18972</v>
      </c>
      <c r="AE410" s="375">
        <f t="shared" si="116"/>
        <v>20772.7</v>
      </c>
      <c r="AF410" s="375">
        <f t="shared" si="116"/>
        <v>22257.4</v>
      </c>
      <c r="AG410" s="359"/>
      <c r="AH410" s="359"/>
      <c r="AI410" s="358"/>
    </row>
    <row r="411" spans="1:35" s="357" customFormat="1" ht="31.5" x14ac:dyDescent="0.25">
      <c r="A411" s="348"/>
      <c r="B411" s="350"/>
      <c r="C411" s="351"/>
      <c r="D411" s="351"/>
      <c r="E411" s="352"/>
      <c r="F411" s="352"/>
      <c r="G411" s="353"/>
      <c r="H411" s="353"/>
      <c r="I411" s="353"/>
      <c r="J411" s="353"/>
      <c r="K411" s="353"/>
      <c r="L411" s="349"/>
      <c r="M411" s="353"/>
      <c r="N411" s="349"/>
      <c r="O411" s="356"/>
      <c r="P411" s="353"/>
      <c r="Q411" s="354"/>
      <c r="R411" s="355"/>
      <c r="S411" s="355"/>
      <c r="T411" s="355"/>
      <c r="U411" s="355"/>
      <c r="V411" s="355"/>
      <c r="W411" s="355"/>
      <c r="X411" s="428" t="s">
        <v>518</v>
      </c>
      <c r="Y411" s="363" t="s">
        <v>61</v>
      </c>
      <c r="Z411" s="367" t="s">
        <v>16</v>
      </c>
      <c r="AA411" s="367" t="s">
        <v>28</v>
      </c>
      <c r="AB411" s="292" t="s">
        <v>237</v>
      </c>
      <c r="AC411" s="317"/>
      <c r="AD411" s="375">
        <f t="shared" si="115"/>
        <v>18972</v>
      </c>
      <c r="AE411" s="375">
        <f t="shared" si="116"/>
        <v>20772.7</v>
      </c>
      <c r="AF411" s="375">
        <f t="shared" si="116"/>
        <v>22257.4</v>
      </c>
      <c r="AG411" s="359"/>
      <c r="AH411" s="359"/>
      <c r="AI411" s="358"/>
    </row>
    <row r="412" spans="1:35" s="357" customFormat="1" x14ac:dyDescent="0.25">
      <c r="A412" s="348"/>
      <c r="B412" s="350"/>
      <c r="C412" s="351"/>
      <c r="D412" s="351"/>
      <c r="E412" s="352"/>
      <c r="F412" s="352"/>
      <c r="G412" s="353"/>
      <c r="H412" s="353"/>
      <c r="I412" s="353"/>
      <c r="J412" s="353"/>
      <c r="K412" s="353"/>
      <c r="L412" s="349"/>
      <c r="M412" s="353"/>
      <c r="N412" s="349"/>
      <c r="O412" s="356"/>
      <c r="P412" s="353"/>
      <c r="Q412" s="354"/>
      <c r="R412" s="355"/>
      <c r="S412" s="355"/>
      <c r="T412" s="355"/>
      <c r="U412" s="355"/>
      <c r="V412" s="355"/>
      <c r="W412" s="355"/>
      <c r="X412" s="428" t="s">
        <v>588</v>
      </c>
      <c r="Y412" s="363" t="s">
        <v>61</v>
      </c>
      <c r="Z412" s="367" t="s">
        <v>16</v>
      </c>
      <c r="AA412" s="367" t="s">
        <v>28</v>
      </c>
      <c r="AB412" s="292" t="s">
        <v>589</v>
      </c>
      <c r="AC412" s="317"/>
      <c r="AD412" s="375">
        <f t="shared" si="115"/>
        <v>18972</v>
      </c>
      <c r="AE412" s="375">
        <f t="shared" si="116"/>
        <v>20772.7</v>
      </c>
      <c r="AF412" s="375">
        <f t="shared" si="116"/>
        <v>22257.4</v>
      </c>
      <c r="AG412" s="359"/>
      <c r="AH412" s="359"/>
      <c r="AI412" s="358"/>
    </row>
    <row r="413" spans="1:35" s="357" customFormat="1" x14ac:dyDescent="0.25">
      <c r="A413" s="348"/>
      <c r="B413" s="350"/>
      <c r="C413" s="351"/>
      <c r="D413" s="351"/>
      <c r="E413" s="352"/>
      <c r="F413" s="352"/>
      <c r="G413" s="353"/>
      <c r="H413" s="353"/>
      <c r="I413" s="353"/>
      <c r="J413" s="353"/>
      <c r="K413" s="353"/>
      <c r="L413" s="349"/>
      <c r="M413" s="353"/>
      <c r="N413" s="349"/>
      <c r="O413" s="356"/>
      <c r="P413" s="353"/>
      <c r="Q413" s="354"/>
      <c r="R413" s="355"/>
      <c r="S413" s="355"/>
      <c r="T413" s="355"/>
      <c r="U413" s="355"/>
      <c r="V413" s="355"/>
      <c r="W413" s="355"/>
      <c r="X413" s="428" t="s">
        <v>660</v>
      </c>
      <c r="Y413" s="363" t="s">
        <v>61</v>
      </c>
      <c r="Z413" s="367" t="s">
        <v>16</v>
      </c>
      <c r="AA413" s="367" t="s">
        <v>28</v>
      </c>
      <c r="AB413" s="292" t="s">
        <v>631</v>
      </c>
      <c r="AC413" s="368"/>
      <c r="AD413" s="375">
        <f t="shared" si="115"/>
        <v>18972</v>
      </c>
      <c r="AE413" s="375">
        <f t="shared" si="116"/>
        <v>20772.7</v>
      </c>
      <c r="AF413" s="375">
        <f t="shared" si="116"/>
        <v>22257.4</v>
      </c>
      <c r="AG413" s="359"/>
      <c r="AH413" s="359"/>
      <c r="AI413" s="358"/>
    </row>
    <row r="414" spans="1:35" s="357" customFormat="1" ht="31.5" x14ac:dyDescent="0.25">
      <c r="A414" s="348"/>
      <c r="B414" s="350"/>
      <c r="C414" s="351"/>
      <c r="D414" s="351"/>
      <c r="E414" s="352"/>
      <c r="F414" s="352"/>
      <c r="G414" s="353"/>
      <c r="H414" s="353"/>
      <c r="I414" s="353"/>
      <c r="J414" s="353"/>
      <c r="K414" s="353"/>
      <c r="L414" s="349"/>
      <c r="M414" s="353"/>
      <c r="N414" s="349"/>
      <c r="O414" s="356"/>
      <c r="P414" s="353"/>
      <c r="Q414" s="354"/>
      <c r="R414" s="355"/>
      <c r="S414" s="355"/>
      <c r="T414" s="355"/>
      <c r="U414" s="355"/>
      <c r="V414" s="355"/>
      <c r="W414" s="355"/>
      <c r="X414" s="366" t="s">
        <v>58</v>
      </c>
      <c r="Y414" s="363" t="s">
        <v>61</v>
      </c>
      <c r="Z414" s="367" t="s">
        <v>16</v>
      </c>
      <c r="AA414" s="367" t="s">
        <v>28</v>
      </c>
      <c r="AB414" s="292" t="s">
        <v>631</v>
      </c>
      <c r="AC414" s="368">
        <v>600</v>
      </c>
      <c r="AD414" s="375">
        <f t="shared" si="115"/>
        <v>18972</v>
      </c>
      <c r="AE414" s="375">
        <f t="shared" si="116"/>
        <v>20772.7</v>
      </c>
      <c r="AF414" s="375">
        <f t="shared" si="116"/>
        <v>22257.4</v>
      </c>
      <c r="AG414" s="359"/>
      <c r="AH414" s="359"/>
      <c r="AI414" s="358"/>
    </row>
    <row r="415" spans="1:35" s="357" customFormat="1" x14ac:dyDescent="0.25">
      <c r="A415" s="348"/>
      <c r="B415" s="350"/>
      <c r="C415" s="351"/>
      <c r="D415" s="351"/>
      <c r="E415" s="352"/>
      <c r="F415" s="352"/>
      <c r="G415" s="353"/>
      <c r="H415" s="353"/>
      <c r="I415" s="353"/>
      <c r="J415" s="353"/>
      <c r="K415" s="353"/>
      <c r="L415" s="349"/>
      <c r="M415" s="353"/>
      <c r="N415" s="349"/>
      <c r="O415" s="356"/>
      <c r="P415" s="353"/>
      <c r="Q415" s="354"/>
      <c r="R415" s="355"/>
      <c r="S415" s="355"/>
      <c r="T415" s="355"/>
      <c r="U415" s="355"/>
      <c r="V415" s="355"/>
      <c r="W415" s="355"/>
      <c r="X415" s="366" t="s">
        <v>59</v>
      </c>
      <c r="Y415" s="363" t="s">
        <v>61</v>
      </c>
      <c r="Z415" s="367" t="s">
        <v>16</v>
      </c>
      <c r="AA415" s="367" t="s">
        <v>28</v>
      </c>
      <c r="AB415" s="292" t="s">
        <v>631</v>
      </c>
      <c r="AC415" s="368">
        <v>610</v>
      </c>
      <c r="AD415" s="375">
        <v>18972</v>
      </c>
      <c r="AE415" s="375">
        <v>20772.7</v>
      </c>
      <c r="AF415" s="375">
        <v>22257.4</v>
      </c>
      <c r="AG415" s="359"/>
      <c r="AH415" s="359"/>
      <c r="AI415" s="358"/>
    </row>
    <row r="416" spans="1:35" s="357" customFormat="1" x14ac:dyDescent="0.25">
      <c r="A416" s="348"/>
      <c r="B416" s="350"/>
      <c r="C416" s="351"/>
      <c r="D416" s="351"/>
      <c r="E416" s="352"/>
      <c r="F416" s="352"/>
      <c r="G416" s="353"/>
      <c r="H416" s="353"/>
      <c r="I416" s="353"/>
      <c r="J416" s="353"/>
      <c r="K416" s="353"/>
      <c r="L416" s="349"/>
      <c r="M416" s="353"/>
      <c r="N416" s="349"/>
      <c r="O416" s="356"/>
      <c r="P416" s="353"/>
      <c r="Q416" s="354"/>
      <c r="R416" s="355"/>
      <c r="S416" s="355"/>
      <c r="T416" s="355"/>
      <c r="U416" s="355"/>
      <c r="V416" s="355"/>
      <c r="W416" s="355"/>
      <c r="X416" s="337" t="s">
        <v>700</v>
      </c>
      <c r="Y416" s="363" t="s">
        <v>61</v>
      </c>
      <c r="Z416" s="316" t="s">
        <v>16</v>
      </c>
      <c r="AA416" s="316" t="s">
        <v>28</v>
      </c>
      <c r="AB416" s="391" t="s">
        <v>695</v>
      </c>
      <c r="AC416" s="306"/>
      <c r="AD416" s="375">
        <f>AD417</f>
        <v>6855.8</v>
      </c>
      <c r="AE416" s="375">
        <f t="shared" ref="AE416:AF420" si="117">AE417</f>
        <v>7513.1</v>
      </c>
      <c r="AF416" s="375">
        <f t="shared" si="117"/>
        <v>8064.9</v>
      </c>
      <c r="AG416" s="359"/>
      <c r="AH416" s="359"/>
      <c r="AI416" s="358"/>
    </row>
    <row r="417" spans="1:35" s="357" customFormat="1" ht="31.5" x14ac:dyDescent="0.25">
      <c r="A417" s="348"/>
      <c r="B417" s="350"/>
      <c r="C417" s="351"/>
      <c r="D417" s="351"/>
      <c r="E417" s="352"/>
      <c r="F417" s="352"/>
      <c r="G417" s="353"/>
      <c r="H417" s="353"/>
      <c r="I417" s="353"/>
      <c r="J417" s="353"/>
      <c r="K417" s="353"/>
      <c r="L417" s="349"/>
      <c r="M417" s="353"/>
      <c r="N417" s="349"/>
      <c r="O417" s="356"/>
      <c r="P417" s="353"/>
      <c r="Q417" s="354"/>
      <c r="R417" s="355"/>
      <c r="S417" s="355"/>
      <c r="T417" s="355"/>
      <c r="U417" s="355"/>
      <c r="V417" s="355"/>
      <c r="W417" s="355"/>
      <c r="X417" s="337" t="s">
        <v>517</v>
      </c>
      <c r="Y417" s="363" t="s">
        <v>61</v>
      </c>
      <c r="Z417" s="367" t="s">
        <v>16</v>
      </c>
      <c r="AA417" s="367" t="s">
        <v>28</v>
      </c>
      <c r="AB417" s="391" t="s">
        <v>696</v>
      </c>
      <c r="AC417" s="306"/>
      <c r="AD417" s="375">
        <f>AD418</f>
        <v>6855.8</v>
      </c>
      <c r="AE417" s="375">
        <f t="shared" si="117"/>
        <v>7513.1</v>
      </c>
      <c r="AF417" s="375">
        <f t="shared" si="117"/>
        <v>8064.9</v>
      </c>
      <c r="AG417" s="359"/>
      <c r="AH417" s="359"/>
      <c r="AI417" s="358"/>
    </row>
    <row r="418" spans="1:35" s="357" customFormat="1" ht="31.5" x14ac:dyDescent="0.25">
      <c r="A418" s="348"/>
      <c r="B418" s="350"/>
      <c r="C418" s="351"/>
      <c r="D418" s="351"/>
      <c r="E418" s="352"/>
      <c r="F418" s="352"/>
      <c r="G418" s="353"/>
      <c r="H418" s="353"/>
      <c r="I418" s="353"/>
      <c r="J418" s="353"/>
      <c r="K418" s="353"/>
      <c r="L418" s="349"/>
      <c r="M418" s="353"/>
      <c r="N418" s="349"/>
      <c r="O418" s="356"/>
      <c r="P418" s="353"/>
      <c r="Q418" s="354"/>
      <c r="R418" s="355"/>
      <c r="S418" s="355"/>
      <c r="T418" s="355"/>
      <c r="U418" s="355"/>
      <c r="V418" s="355"/>
      <c r="W418" s="355"/>
      <c r="X418" s="337" t="s">
        <v>699</v>
      </c>
      <c r="Y418" s="363" t="s">
        <v>61</v>
      </c>
      <c r="Z418" s="367" t="s">
        <v>16</v>
      </c>
      <c r="AA418" s="367" t="s">
        <v>28</v>
      </c>
      <c r="AB418" s="391" t="s">
        <v>697</v>
      </c>
      <c r="AC418" s="306"/>
      <c r="AD418" s="375">
        <f>AD419</f>
        <v>6855.8</v>
      </c>
      <c r="AE418" s="375">
        <f t="shared" si="117"/>
        <v>7513.1</v>
      </c>
      <c r="AF418" s="375">
        <f t="shared" si="117"/>
        <v>8064.9</v>
      </c>
      <c r="AG418" s="359"/>
      <c r="AH418" s="359"/>
      <c r="AI418" s="358"/>
    </row>
    <row r="419" spans="1:35" s="357" customFormat="1" x14ac:dyDescent="0.25">
      <c r="A419" s="348"/>
      <c r="B419" s="350"/>
      <c r="C419" s="351"/>
      <c r="D419" s="351"/>
      <c r="E419" s="352"/>
      <c r="F419" s="352"/>
      <c r="G419" s="353"/>
      <c r="H419" s="353"/>
      <c r="I419" s="353"/>
      <c r="J419" s="353"/>
      <c r="K419" s="353"/>
      <c r="L419" s="349"/>
      <c r="M419" s="353"/>
      <c r="N419" s="349"/>
      <c r="O419" s="356"/>
      <c r="P419" s="353"/>
      <c r="Q419" s="354"/>
      <c r="R419" s="355"/>
      <c r="S419" s="355"/>
      <c r="T419" s="355"/>
      <c r="U419" s="355"/>
      <c r="V419" s="355"/>
      <c r="W419" s="355"/>
      <c r="X419" s="497" t="s">
        <v>588</v>
      </c>
      <c r="Y419" s="363" t="s">
        <v>61</v>
      </c>
      <c r="Z419" s="367" t="s">
        <v>16</v>
      </c>
      <c r="AA419" s="367" t="s">
        <v>28</v>
      </c>
      <c r="AB419" s="391" t="s">
        <v>705</v>
      </c>
      <c r="AC419" s="306"/>
      <c r="AD419" s="375">
        <f>AD420</f>
        <v>6855.8</v>
      </c>
      <c r="AE419" s="375">
        <f t="shared" si="117"/>
        <v>7513.1</v>
      </c>
      <c r="AF419" s="375">
        <f t="shared" si="117"/>
        <v>8064.9</v>
      </c>
      <c r="AG419" s="359"/>
      <c r="AH419" s="359"/>
      <c r="AI419" s="358"/>
    </row>
    <row r="420" spans="1:35" s="357" customFormat="1" ht="31.5" x14ac:dyDescent="0.25">
      <c r="A420" s="348"/>
      <c r="B420" s="350"/>
      <c r="C420" s="351"/>
      <c r="D420" s="351"/>
      <c r="E420" s="352"/>
      <c r="F420" s="352"/>
      <c r="G420" s="353"/>
      <c r="H420" s="353"/>
      <c r="I420" s="353"/>
      <c r="J420" s="353"/>
      <c r="K420" s="353"/>
      <c r="L420" s="349"/>
      <c r="M420" s="353"/>
      <c r="N420" s="349"/>
      <c r="O420" s="356"/>
      <c r="P420" s="353"/>
      <c r="Q420" s="354"/>
      <c r="R420" s="355"/>
      <c r="S420" s="355"/>
      <c r="T420" s="355"/>
      <c r="U420" s="355"/>
      <c r="V420" s="355"/>
      <c r="W420" s="355"/>
      <c r="X420" s="366" t="s">
        <v>58</v>
      </c>
      <c r="Y420" s="363" t="s">
        <v>61</v>
      </c>
      <c r="Z420" s="367" t="s">
        <v>16</v>
      </c>
      <c r="AA420" s="367" t="s">
        <v>28</v>
      </c>
      <c r="AB420" s="391" t="s">
        <v>705</v>
      </c>
      <c r="AC420" s="306">
        <v>600</v>
      </c>
      <c r="AD420" s="375">
        <f>AD421</f>
        <v>6855.8</v>
      </c>
      <c r="AE420" s="375">
        <f t="shared" si="117"/>
        <v>7513.1</v>
      </c>
      <c r="AF420" s="375">
        <f t="shared" si="117"/>
        <v>8064.9</v>
      </c>
      <c r="AG420" s="359"/>
      <c r="AH420" s="359"/>
      <c r="AI420" s="358"/>
    </row>
    <row r="421" spans="1:35" s="357" customFormat="1" x14ac:dyDescent="0.25">
      <c r="A421" s="348"/>
      <c r="B421" s="350"/>
      <c r="C421" s="351"/>
      <c r="D421" s="351"/>
      <c r="E421" s="352"/>
      <c r="F421" s="352"/>
      <c r="G421" s="353"/>
      <c r="H421" s="353"/>
      <c r="I421" s="353"/>
      <c r="J421" s="353"/>
      <c r="K421" s="353"/>
      <c r="L421" s="349"/>
      <c r="M421" s="353"/>
      <c r="N421" s="349"/>
      <c r="O421" s="356"/>
      <c r="P421" s="353"/>
      <c r="Q421" s="354"/>
      <c r="R421" s="355"/>
      <c r="S421" s="355"/>
      <c r="T421" s="355"/>
      <c r="U421" s="355"/>
      <c r="V421" s="355"/>
      <c r="W421" s="355"/>
      <c r="X421" s="366" t="s">
        <v>59</v>
      </c>
      <c r="Y421" s="363" t="s">
        <v>61</v>
      </c>
      <c r="Z421" s="367" t="s">
        <v>16</v>
      </c>
      <c r="AA421" s="367" t="s">
        <v>28</v>
      </c>
      <c r="AB421" s="391" t="s">
        <v>705</v>
      </c>
      <c r="AC421" s="306">
        <v>610</v>
      </c>
      <c r="AD421" s="375">
        <v>6855.8</v>
      </c>
      <c r="AE421" s="375">
        <v>7513.1</v>
      </c>
      <c r="AF421" s="375">
        <v>8064.9</v>
      </c>
      <c r="AG421" s="359"/>
      <c r="AH421" s="359"/>
      <c r="AI421" s="358"/>
    </row>
    <row r="422" spans="1:35" s="73" customFormat="1" x14ac:dyDescent="0.25">
      <c r="A422" s="64"/>
      <c r="B422" s="65"/>
      <c r="C422" s="67"/>
      <c r="D422" s="68"/>
      <c r="E422" s="68"/>
      <c r="F422" s="68"/>
      <c r="G422" s="349"/>
      <c r="H422" s="349"/>
      <c r="I422" s="349"/>
      <c r="J422" s="349"/>
      <c r="K422" s="349"/>
      <c r="L422" s="349"/>
      <c r="M422" s="349"/>
      <c r="N422" s="349"/>
      <c r="O422" s="70"/>
      <c r="P422" s="349"/>
      <c r="Q422" s="71"/>
      <c r="R422" s="91"/>
      <c r="S422" s="91"/>
      <c r="T422" s="91"/>
      <c r="U422" s="91"/>
      <c r="V422" s="91"/>
      <c r="W422" s="91"/>
      <c r="X422" s="407" t="s">
        <v>91</v>
      </c>
      <c r="Y422" s="310" t="s">
        <v>61</v>
      </c>
      <c r="Z422" s="328" t="s">
        <v>35</v>
      </c>
      <c r="AA422" s="316"/>
      <c r="AB422" s="391"/>
      <c r="AC422" s="317"/>
      <c r="AD422" s="375">
        <f>AD423+AD430+AD442+AD435</f>
        <v>5263.1</v>
      </c>
      <c r="AE422" s="375">
        <f t="shared" ref="AE422:AF422" si="118">AE423+AE430+AE442+AE435</f>
        <v>5263.1</v>
      </c>
      <c r="AF422" s="375">
        <f t="shared" si="118"/>
        <v>5263.1</v>
      </c>
      <c r="AG422" s="164"/>
      <c r="AH422" s="164"/>
      <c r="AI422" s="358"/>
    </row>
    <row r="423" spans="1:35" s="99" customFormat="1" x14ac:dyDescent="0.25">
      <c r="A423" s="43"/>
      <c r="B423" s="74"/>
      <c r="C423" s="75"/>
      <c r="D423" s="75"/>
      <c r="E423" s="76"/>
      <c r="F423" s="75"/>
      <c r="G423" s="77"/>
      <c r="H423" s="77"/>
      <c r="I423" s="77"/>
      <c r="J423" s="77"/>
      <c r="K423" s="77"/>
      <c r="L423" s="69"/>
      <c r="M423" s="77"/>
      <c r="N423" s="69"/>
      <c r="O423" s="78"/>
      <c r="P423" s="77"/>
      <c r="Q423" s="79"/>
      <c r="R423" s="83"/>
      <c r="S423" s="83"/>
      <c r="T423" s="83"/>
      <c r="U423" s="83"/>
      <c r="V423" s="83"/>
      <c r="W423" s="83"/>
      <c r="X423" s="337" t="s">
        <v>53</v>
      </c>
      <c r="Y423" s="315" t="s">
        <v>61</v>
      </c>
      <c r="Z423" s="316">
        <v>10</v>
      </c>
      <c r="AA423" s="316" t="s">
        <v>28</v>
      </c>
      <c r="AB423" s="390"/>
      <c r="AC423" s="312"/>
      <c r="AD423" s="375">
        <f>AD424</f>
        <v>4050.1</v>
      </c>
      <c r="AE423" s="375">
        <f>AE424</f>
        <v>4050.1</v>
      </c>
      <c r="AF423" s="375">
        <f>AF424</f>
        <v>4050.1</v>
      </c>
      <c r="AG423" s="156"/>
      <c r="AH423" s="156"/>
      <c r="AI423" s="133"/>
    </row>
    <row r="424" spans="1:35" s="99" customFormat="1" x14ac:dyDescent="0.25">
      <c r="A424" s="85"/>
      <c r="B424" s="74"/>
      <c r="C424" s="75"/>
      <c r="D424" s="75"/>
      <c r="E424" s="76"/>
      <c r="F424" s="75"/>
      <c r="G424" s="77"/>
      <c r="H424" s="77"/>
      <c r="I424" s="77"/>
      <c r="J424" s="77"/>
      <c r="K424" s="77"/>
      <c r="L424" s="69"/>
      <c r="M424" s="77"/>
      <c r="N424" s="69"/>
      <c r="O424" s="78"/>
      <c r="P424" s="77"/>
      <c r="Q424" s="79"/>
      <c r="R424" s="83"/>
      <c r="S424" s="83"/>
      <c r="T424" s="83"/>
      <c r="U424" s="83"/>
      <c r="V424" s="83"/>
      <c r="W424" s="83"/>
      <c r="X424" s="408" t="s">
        <v>284</v>
      </c>
      <c r="Y424" s="315" t="s">
        <v>61</v>
      </c>
      <c r="Z424" s="316">
        <v>10</v>
      </c>
      <c r="AA424" s="316" t="s">
        <v>28</v>
      </c>
      <c r="AB424" s="391" t="s">
        <v>106</v>
      </c>
      <c r="AC424" s="312"/>
      <c r="AD424" s="375">
        <f>AD426</f>
        <v>4050.1</v>
      </c>
      <c r="AE424" s="375">
        <f>AE426</f>
        <v>4050.1</v>
      </c>
      <c r="AF424" s="375">
        <f>AF426</f>
        <v>4050.1</v>
      </c>
      <c r="AG424" s="156"/>
      <c r="AH424" s="156"/>
      <c r="AI424" s="133"/>
    </row>
    <row r="425" spans="1:35" s="99" customFormat="1" x14ac:dyDescent="0.25">
      <c r="A425" s="85"/>
      <c r="B425" s="74"/>
      <c r="C425" s="75"/>
      <c r="D425" s="75"/>
      <c r="E425" s="76"/>
      <c r="F425" s="75"/>
      <c r="G425" s="77"/>
      <c r="H425" s="77"/>
      <c r="I425" s="77"/>
      <c r="J425" s="77"/>
      <c r="K425" s="77"/>
      <c r="L425" s="69"/>
      <c r="M425" s="77"/>
      <c r="N425" s="69"/>
      <c r="O425" s="78"/>
      <c r="P425" s="77"/>
      <c r="Q425" s="79"/>
      <c r="R425" s="83"/>
      <c r="S425" s="83"/>
      <c r="T425" s="83"/>
      <c r="U425" s="83"/>
      <c r="V425" s="83"/>
      <c r="W425" s="83"/>
      <c r="X425" s="408" t="s">
        <v>285</v>
      </c>
      <c r="Y425" s="315" t="s">
        <v>61</v>
      </c>
      <c r="Z425" s="316">
        <v>10</v>
      </c>
      <c r="AA425" s="316" t="s">
        <v>28</v>
      </c>
      <c r="AB425" s="391" t="s">
        <v>115</v>
      </c>
      <c r="AC425" s="312"/>
      <c r="AD425" s="375">
        <f>AD426</f>
        <v>4050.1</v>
      </c>
      <c r="AE425" s="375">
        <f>AE426</f>
        <v>4050.1</v>
      </c>
      <c r="AF425" s="375">
        <f>AF426</f>
        <v>4050.1</v>
      </c>
      <c r="AG425" s="156"/>
      <c r="AH425" s="156"/>
      <c r="AI425" s="133"/>
    </row>
    <row r="426" spans="1:35" s="99" customFormat="1" ht="31.5" x14ac:dyDescent="0.25">
      <c r="A426" s="85"/>
      <c r="B426" s="74"/>
      <c r="C426" s="75"/>
      <c r="D426" s="75"/>
      <c r="E426" s="76"/>
      <c r="F426" s="75"/>
      <c r="G426" s="77"/>
      <c r="H426" s="77"/>
      <c r="I426" s="77"/>
      <c r="J426" s="77"/>
      <c r="K426" s="77"/>
      <c r="L426" s="69"/>
      <c r="M426" s="77"/>
      <c r="N426" s="69"/>
      <c r="O426" s="78"/>
      <c r="P426" s="77"/>
      <c r="Q426" s="79"/>
      <c r="R426" s="83"/>
      <c r="S426" s="83"/>
      <c r="T426" s="83"/>
      <c r="U426" s="83"/>
      <c r="V426" s="83"/>
      <c r="W426" s="83"/>
      <c r="X426" s="408" t="s">
        <v>446</v>
      </c>
      <c r="Y426" s="315" t="s">
        <v>61</v>
      </c>
      <c r="Z426" s="316">
        <v>10</v>
      </c>
      <c r="AA426" s="316" t="s">
        <v>28</v>
      </c>
      <c r="AB426" s="391" t="s">
        <v>445</v>
      </c>
      <c r="AC426" s="312"/>
      <c r="AD426" s="375">
        <f t="shared" ref="AD426:AF428" si="119">AD427</f>
        <v>4050.1</v>
      </c>
      <c r="AE426" s="375">
        <f t="shared" si="119"/>
        <v>4050.1</v>
      </c>
      <c r="AF426" s="375">
        <f t="shared" si="119"/>
        <v>4050.1</v>
      </c>
      <c r="AG426" s="156"/>
      <c r="AH426" s="156"/>
      <c r="AI426" s="133"/>
    </row>
    <row r="427" spans="1:35" s="99" customFormat="1" ht="31.5" x14ac:dyDescent="0.25">
      <c r="A427" s="85"/>
      <c r="B427" s="74"/>
      <c r="C427" s="75"/>
      <c r="D427" s="75"/>
      <c r="E427" s="76"/>
      <c r="F427" s="75"/>
      <c r="G427" s="77"/>
      <c r="H427" s="77"/>
      <c r="I427" s="77"/>
      <c r="J427" s="77"/>
      <c r="K427" s="77"/>
      <c r="L427" s="69"/>
      <c r="M427" s="77"/>
      <c r="N427" s="69"/>
      <c r="O427" s="78"/>
      <c r="P427" s="77"/>
      <c r="Q427" s="79"/>
      <c r="R427" s="83"/>
      <c r="S427" s="83"/>
      <c r="T427" s="83"/>
      <c r="U427" s="83"/>
      <c r="V427" s="83"/>
      <c r="W427" s="83"/>
      <c r="X427" s="417" t="s">
        <v>287</v>
      </c>
      <c r="Y427" s="315" t="s">
        <v>61</v>
      </c>
      <c r="Z427" s="316">
        <v>10</v>
      </c>
      <c r="AA427" s="316" t="s">
        <v>28</v>
      </c>
      <c r="AB427" s="391" t="s">
        <v>444</v>
      </c>
      <c r="AC427" s="312"/>
      <c r="AD427" s="375">
        <f t="shared" si="119"/>
        <v>4050.1</v>
      </c>
      <c r="AE427" s="375">
        <f t="shared" si="119"/>
        <v>4050.1</v>
      </c>
      <c r="AF427" s="375">
        <f t="shared" si="119"/>
        <v>4050.1</v>
      </c>
      <c r="AG427" s="156"/>
      <c r="AH427" s="156"/>
      <c r="AI427" s="133"/>
    </row>
    <row r="428" spans="1:35" s="99" customFormat="1" x14ac:dyDescent="0.25">
      <c r="A428" s="86"/>
      <c r="B428" s="74"/>
      <c r="C428" s="75"/>
      <c r="D428" s="75"/>
      <c r="E428" s="76"/>
      <c r="F428" s="75"/>
      <c r="G428" s="77"/>
      <c r="H428" s="101"/>
      <c r="I428" s="45"/>
      <c r="J428" s="45"/>
      <c r="K428" s="45"/>
      <c r="L428" s="69"/>
      <c r="M428" s="45"/>
      <c r="N428" s="69"/>
      <c r="O428" s="78"/>
      <c r="P428" s="77"/>
      <c r="Q428" s="79"/>
      <c r="R428" s="83"/>
      <c r="S428" s="83"/>
      <c r="T428" s="83"/>
      <c r="U428" s="83"/>
      <c r="V428" s="83"/>
      <c r="W428" s="101"/>
      <c r="X428" s="337" t="s">
        <v>94</v>
      </c>
      <c r="Y428" s="315" t="s">
        <v>61</v>
      </c>
      <c r="Z428" s="316">
        <v>10</v>
      </c>
      <c r="AA428" s="316" t="s">
        <v>28</v>
      </c>
      <c r="AB428" s="391" t="s">
        <v>444</v>
      </c>
      <c r="AC428" s="317">
        <v>300</v>
      </c>
      <c r="AD428" s="375">
        <f t="shared" si="119"/>
        <v>4050.1</v>
      </c>
      <c r="AE428" s="375">
        <f t="shared" si="119"/>
        <v>4050.1</v>
      </c>
      <c r="AF428" s="375">
        <f t="shared" si="119"/>
        <v>4050.1</v>
      </c>
      <c r="AG428" s="156"/>
      <c r="AH428" s="156"/>
      <c r="AI428" s="133"/>
    </row>
    <row r="429" spans="1:35" x14ac:dyDescent="0.25">
      <c r="A429" s="43"/>
      <c r="B429" s="74"/>
      <c r="C429" s="75"/>
      <c r="D429" s="75"/>
      <c r="E429" s="76"/>
      <c r="F429" s="76"/>
      <c r="G429" s="77"/>
      <c r="H429" s="77"/>
      <c r="I429" s="77"/>
      <c r="J429" s="77"/>
      <c r="K429" s="77"/>
      <c r="L429" s="69"/>
      <c r="M429" s="77"/>
      <c r="N429" s="69"/>
      <c r="O429" s="77"/>
      <c r="P429" s="77"/>
      <c r="Q429" s="79"/>
      <c r="R429" s="83"/>
      <c r="S429" s="83"/>
      <c r="T429" s="83"/>
      <c r="U429" s="83"/>
      <c r="V429" s="83"/>
      <c r="W429" s="83"/>
      <c r="X429" s="337" t="s">
        <v>39</v>
      </c>
      <c r="Y429" s="315" t="s">
        <v>61</v>
      </c>
      <c r="Z429" s="316">
        <v>10</v>
      </c>
      <c r="AA429" s="316" t="s">
        <v>28</v>
      </c>
      <c r="AB429" s="391" t="s">
        <v>444</v>
      </c>
      <c r="AC429" s="317">
        <v>320</v>
      </c>
      <c r="AD429" s="375">
        <v>4050.1</v>
      </c>
      <c r="AE429" s="375">
        <v>4050.1</v>
      </c>
      <c r="AF429" s="375">
        <v>4050.1</v>
      </c>
      <c r="AG429" s="156"/>
      <c r="AH429" s="156"/>
      <c r="AI429" s="133"/>
    </row>
    <row r="430" spans="1:35" x14ac:dyDescent="0.25">
      <c r="A430" s="43"/>
      <c r="B430" s="74"/>
      <c r="C430" s="75"/>
      <c r="D430" s="75"/>
      <c r="E430" s="76"/>
      <c r="F430" s="76"/>
      <c r="G430" s="77"/>
      <c r="H430" s="77"/>
      <c r="I430" s="77"/>
      <c r="J430" s="77"/>
      <c r="K430" s="77"/>
      <c r="L430" s="69"/>
      <c r="M430" s="77"/>
      <c r="N430" s="69"/>
      <c r="O430" s="77"/>
      <c r="P430" s="77"/>
      <c r="Q430" s="79"/>
      <c r="R430" s="83"/>
      <c r="S430" s="83"/>
      <c r="T430" s="83"/>
      <c r="U430" s="83"/>
      <c r="V430" s="83"/>
      <c r="W430" s="83"/>
      <c r="X430" s="337" t="s">
        <v>56</v>
      </c>
      <c r="Y430" s="315" t="s">
        <v>61</v>
      </c>
      <c r="Z430" s="316">
        <v>10</v>
      </c>
      <c r="AA430" s="316" t="s">
        <v>7</v>
      </c>
      <c r="AB430" s="390"/>
      <c r="AC430" s="317"/>
      <c r="AD430" s="375">
        <f>AD431</f>
        <v>349</v>
      </c>
      <c r="AE430" s="375">
        <f t="shared" ref="AE430:AF433" si="120">AE431</f>
        <v>349</v>
      </c>
      <c r="AF430" s="375">
        <f t="shared" si="120"/>
        <v>349</v>
      </c>
      <c r="AG430" s="156"/>
      <c r="AH430" s="156"/>
      <c r="AI430" s="133"/>
    </row>
    <row r="431" spans="1:35" x14ac:dyDescent="0.25">
      <c r="A431" s="43"/>
      <c r="B431" s="74"/>
      <c r="C431" s="75"/>
      <c r="D431" s="75"/>
      <c r="E431" s="76"/>
      <c r="F431" s="76"/>
      <c r="G431" s="77"/>
      <c r="H431" s="77"/>
      <c r="I431" s="77"/>
      <c r="J431" s="77"/>
      <c r="K431" s="77"/>
      <c r="L431" s="69"/>
      <c r="M431" s="77"/>
      <c r="N431" s="69"/>
      <c r="O431" s="77"/>
      <c r="P431" s="77"/>
      <c r="Q431" s="79"/>
      <c r="R431" s="83"/>
      <c r="S431" s="83"/>
      <c r="T431" s="83"/>
      <c r="U431" s="83"/>
      <c r="V431" s="83"/>
      <c r="W431" s="83"/>
      <c r="X431" s="337" t="s">
        <v>321</v>
      </c>
      <c r="Y431" s="315" t="s">
        <v>61</v>
      </c>
      <c r="Z431" s="316">
        <v>10</v>
      </c>
      <c r="AA431" s="316" t="s">
        <v>7</v>
      </c>
      <c r="AB431" s="395" t="s">
        <v>134</v>
      </c>
      <c r="AC431" s="440"/>
      <c r="AD431" s="375">
        <f>AD432</f>
        <v>349</v>
      </c>
      <c r="AE431" s="375">
        <f t="shared" si="120"/>
        <v>349</v>
      </c>
      <c r="AF431" s="375">
        <f t="shared" si="120"/>
        <v>349</v>
      </c>
      <c r="AG431" s="156"/>
      <c r="AH431" s="156"/>
      <c r="AI431" s="133"/>
    </row>
    <row r="432" spans="1:35" x14ac:dyDescent="0.25">
      <c r="A432" s="43"/>
      <c r="B432" s="74"/>
      <c r="C432" s="75"/>
      <c r="D432" s="75"/>
      <c r="E432" s="76"/>
      <c r="F432" s="76"/>
      <c r="G432" s="77"/>
      <c r="H432" s="77"/>
      <c r="I432" s="77"/>
      <c r="J432" s="77"/>
      <c r="K432" s="77"/>
      <c r="L432" s="69"/>
      <c r="M432" s="77"/>
      <c r="N432" s="69"/>
      <c r="O432" s="77"/>
      <c r="P432" s="77"/>
      <c r="Q432" s="79"/>
      <c r="R432" s="83"/>
      <c r="S432" s="83"/>
      <c r="T432" s="83"/>
      <c r="U432" s="83"/>
      <c r="V432" s="83"/>
      <c r="W432" s="83"/>
      <c r="X432" s="415" t="s">
        <v>573</v>
      </c>
      <c r="Y432" s="315" t="s">
        <v>61</v>
      </c>
      <c r="Z432" s="316">
        <v>10</v>
      </c>
      <c r="AA432" s="316" t="s">
        <v>7</v>
      </c>
      <c r="AB432" s="391" t="s">
        <v>572</v>
      </c>
      <c r="AC432" s="440"/>
      <c r="AD432" s="375">
        <f>AD433</f>
        <v>349</v>
      </c>
      <c r="AE432" s="375">
        <f t="shared" si="120"/>
        <v>349</v>
      </c>
      <c r="AF432" s="375">
        <f t="shared" si="120"/>
        <v>349</v>
      </c>
      <c r="AG432" s="156"/>
      <c r="AH432" s="156"/>
      <c r="AI432" s="133"/>
    </row>
    <row r="433" spans="1:35" x14ac:dyDescent="0.25">
      <c r="A433" s="43"/>
      <c r="B433" s="74"/>
      <c r="C433" s="75"/>
      <c r="D433" s="75"/>
      <c r="E433" s="76"/>
      <c r="F433" s="76"/>
      <c r="G433" s="77"/>
      <c r="H433" s="77"/>
      <c r="I433" s="77"/>
      <c r="J433" s="77"/>
      <c r="K433" s="77"/>
      <c r="L433" s="69"/>
      <c r="M433" s="77"/>
      <c r="N433" s="69"/>
      <c r="O433" s="77"/>
      <c r="P433" s="77"/>
      <c r="Q433" s="79"/>
      <c r="R433" s="83"/>
      <c r="S433" s="83"/>
      <c r="T433" s="83"/>
      <c r="U433" s="83"/>
      <c r="V433" s="83"/>
      <c r="W433" s="83"/>
      <c r="X433" s="337" t="s">
        <v>94</v>
      </c>
      <c r="Y433" s="315" t="s">
        <v>61</v>
      </c>
      <c r="Z433" s="316">
        <v>10</v>
      </c>
      <c r="AA433" s="316" t="s">
        <v>7</v>
      </c>
      <c r="AB433" s="391" t="s">
        <v>572</v>
      </c>
      <c r="AC433" s="317">
        <v>300</v>
      </c>
      <c r="AD433" s="375">
        <f>AD434</f>
        <v>349</v>
      </c>
      <c r="AE433" s="375">
        <f t="shared" si="120"/>
        <v>349</v>
      </c>
      <c r="AF433" s="375">
        <f t="shared" si="120"/>
        <v>349</v>
      </c>
      <c r="AG433" s="156"/>
      <c r="AH433" s="156"/>
      <c r="AI433" s="133"/>
    </row>
    <row r="434" spans="1:35" x14ac:dyDescent="0.25">
      <c r="A434" s="43"/>
      <c r="B434" s="74"/>
      <c r="C434" s="75"/>
      <c r="D434" s="75"/>
      <c r="E434" s="76"/>
      <c r="F434" s="76"/>
      <c r="G434" s="77"/>
      <c r="H434" s="77"/>
      <c r="I434" s="77"/>
      <c r="J434" s="77"/>
      <c r="K434" s="77"/>
      <c r="L434" s="69"/>
      <c r="M434" s="77"/>
      <c r="N434" s="69"/>
      <c r="O434" s="77"/>
      <c r="P434" s="77"/>
      <c r="Q434" s="79"/>
      <c r="R434" s="83"/>
      <c r="S434" s="83"/>
      <c r="T434" s="83"/>
      <c r="U434" s="83"/>
      <c r="V434" s="83"/>
      <c r="W434" s="83"/>
      <c r="X434" s="274" t="s">
        <v>128</v>
      </c>
      <c r="Y434" s="315" t="s">
        <v>61</v>
      </c>
      <c r="Z434" s="316">
        <v>10</v>
      </c>
      <c r="AA434" s="316" t="s">
        <v>7</v>
      </c>
      <c r="AB434" s="391" t="s">
        <v>572</v>
      </c>
      <c r="AC434" s="317">
        <v>310</v>
      </c>
      <c r="AD434" s="375">
        <v>349</v>
      </c>
      <c r="AE434" s="375">
        <v>349</v>
      </c>
      <c r="AF434" s="375">
        <v>349</v>
      </c>
      <c r="AG434" s="156"/>
      <c r="AH434" s="156"/>
      <c r="AI434" s="133"/>
    </row>
    <row r="435" spans="1:35" x14ac:dyDescent="0.25">
      <c r="A435" s="348"/>
      <c r="B435" s="350"/>
      <c r="C435" s="351"/>
      <c r="D435" s="351"/>
      <c r="E435" s="352"/>
      <c r="F435" s="352"/>
      <c r="G435" s="353"/>
      <c r="H435" s="353"/>
      <c r="I435" s="353"/>
      <c r="J435" s="353"/>
      <c r="K435" s="353"/>
      <c r="L435" s="349"/>
      <c r="M435" s="353"/>
      <c r="N435" s="349"/>
      <c r="O435" s="353"/>
      <c r="P435" s="353"/>
      <c r="Q435" s="354"/>
      <c r="R435" s="355"/>
      <c r="S435" s="355"/>
      <c r="T435" s="355"/>
      <c r="U435" s="355"/>
      <c r="V435" s="355"/>
      <c r="W435" s="355"/>
      <c r="X435" s="337" t="s">
        <v>30</v>
      </c>
      <c r="Y435" s="315" t="s">
        <v>61</v>
      </c>
      <c r="Z435" s="316">
        <v>10</v>
      </c>
      <c r="AA435" s="316" t="s">
        <v>47</v>
      </c>
      <c r="AB435" s="391"/>
      <c r="AC435" s="317"/>
      <c r="AD435" s="375">
        <f>AD436</f>
        <v>724</v>
      </c>
      <c r="AE435" s="375">
        <f>AE436</f>
        <v>724</v>
      </c>
      <c r="AF435" s="375">
        <f>AF436</f>
        <v>724</v>
      </c>
      <c r="AG435" s="359"/>
      <c r="AH435" s="359"/>
      <c r="AI435" s="358"/>
    </row>
    <row r="436" spans="1:35" x14ac:dyDescent="0.25">
      <c r="A436" s="348"/>
      <c r="B436" s="350"/>
      <c r="C436" s="351"/>
      <c r="D436" s="351"/>
      <c r="E436" s="352"/>
      <c r="F436" s="352"/>
      <c r="G436" s="353"/>
      <c r="H436" s="353"/>
      <c r="I436" s="353"/>
      <c r="J436" s="353"/>
      <c r="K436" s="353"/>
      <c r="L436" s="349"/>
      <c r="M436" s="353"/>
      <c r="N436" s="349"/>
      <c r="O436" s="353"/>
      <c r="P436" s="353"/>
      <c r="Q436" s="354"/>
      <c r="R436" s="355"/>
      <c r="S436" s="355"/>
      <c r="T436" s="355"/>
      <c r="U436" s="355"/>
      <c r="V436" s="355"/>
      <c r="W436" s="355"/>
      <c r="X436" s="409" t="s">
        <v>254</v>
      </c>
      <c r="Y436" s="315" t="s">
        <v>61</v>
      </c>
      <c r="Z436" s="316">
        <v>10</v>
      </c>
      <c r="AA436" s="316" t="s">
        <v>47</v>
      </c>
      <c r="AB436" s="390" t="s">
        <v>97</v>
      </c>
      <c r="AC436" s="317"/>
      <c r="AD436" s="375">
        <f t="shared" ref="AD436:AF439" si="121">AD437</f>
        <v>724</v>
      </c>
      <c r="AE436" s="375">
        <f t="shared" si="121"/>
        <v>724</v>
      </c>
      <c r="AF436" s="375">
        <f t="shared" si="121"/>
        <v>724</v>
      </c>
      <c r="AG436" s="359"/>
      <c r="AH436" s="359"/>
      <c r="AI436" s="358"/>
    </row>
    <row r="437" spans="1:35" x14ac:dyDescent="0.25">
      <c r="A437" s="348"/>
      <c r="B437" s="350"/>
      <c r="C437" s="351"/>
      <c r="D437" s="351"/>
      <c r="E437" s="352"/>
      <c r="F437" s="352"/>
      <c r="G437" s="353"/>
      <c r="H437" s="353"/>
      <c r="I437" s="353"/>
      <c r="J437" s="353"/>
      <c r="K437" s="353"/>
      <c r="L437" s="349"/>
      <c r="M437" s="353"/>
      <c r="N437" s="349"/>
      <c r="O437" s="353"/>
      <c r="P437" s="353"/>
      <c r="Q437" s="354"/>
      <c r="R437" s="355"/>
      <c r="S437" s="355"/>
      <c r="T437" s="355"/>
      <c r="U437" s="355"/>
      <c r="V437" s="355"/>
      <c r="W437" s="355"/>
      <c r="X437" s="409" t="s">
        <v>494</v>
      </c>
      <c r="Y437" s="315" t="s">
        <v>61</v>
      </c>
      <c r="Z437" s="316">
        <v>10</v>
      </c>
      <c r="AA437" s="316" t="s">
        <v>47</v>
      </c>
      <c r="AB437" s="390" t="s">
        <v>114</v>
      </c>
      <c r="AC437" s="317"/>
      <c r="AD437" s="375">
        <f>AD438</f>
        <v>724</v>
      </c>
      <c r="AE437" s="375">
        <f>AE438</f>
        <v>724</v>
      </c>
      <c r="AF437" s="375">
        <f>AF438</f>
        <v>724</v>
      </c>
      <c r="AG437" s="359"/>
      <c r="AH437" s="359"/>
      <c r="AI437" s="358"/>
    </row>
    <row r="438" spans="1:35" ht="31.5" x14ac:dyDescent="0.25">
      <c r="A438" s="348"/>
      <c r="B438" s="350"/>
      <c r="C438" s="351"/>
      <c r="D438" s="351"/>
      <c r="E438" s="352"/>
      <c r="F438" s="352"/>
      <c r="G438" s="353"/>
      <c r="H438" s="353"/>
      <c r="I438" s="353"/>
      <c r="J438" s="353"/>
      <c r="K438" s="353"/>
      <c r="L438" s="349"/>
      <c r="M438" s="353"/>
      <c r="N438" s="349"/>
      <c r="O438" s="353"/>
      <c r="P438" s="353"/>
      <c r="Q438" s="354"/>
      <c r="R438" s="355"/>
      <c r="S438" s="355"/>
      <c r="T438" s="355"/>
      <c r="U438" s="355"/>
      <c r="V438" s="355"/>
      <c r="W438" s="355"/>
      <c r="X438" s="409" t="s">
        <v>258</v>
      </c>
      <c r="Y438" s="315" t="s">
        <v>61</v>
      </c>
      <c r="Z438" s="316">
        <v>10</v>
      </c>
      <c r="AA438" s="316" t="s">
        <v>47</v>
      </c>
      <c r="AB438" s="391" t="s">
        <v>427</v>
      </c>
      <c r="AC438" s="317"/>
      <c r="AD438" s="375">
        <f t="shared" si="121"/>
        <v>724</v>
      </c>
      <c r="AE438" s="375">
        <f t="shared" si="121"/>
        <v>724</v>
      </c>
      <c r="AF438" s="375">
        <f t="shared" si="121"/>
        <v>724</v>
      </c>
      <c r="AG438" s="359"/>
      <c r="AH438" s="359"/>
      <c r="AI438" s="358"/>
    </row>
    <row r="439" spans="1:35" ht="47.25" x14ac:dyDescent="0.25">
      <c r="A439" s="348"/>
      <c r="B439" s="350"/>
      <c r="C439" s="351"/>
      <c r="D439" s="351"/>
      <c r="E439" s="352"/>
      <c r="F439" s="352"/>
      <c r="G439" s="353"/>
      <c r="H439" s="353"/>
      <c r="I439" s="353"/>
      <c r="J439" s="353"/>
      <c r="K439" s="353"/>
      <c r="L439" s="349"/>
      <c r="M439" s="353"/>
      <c r="N439" s="349"/>
      <c r="O439" s="353"/>
      <c r="P439" s="353"/>
      <c r="Q439" s="354"/>
      <c r="R439" s="355"/>
      <c r="S439" s="355"/>
      <c r="T439" s="355"/>
      <c r="U439" s="355"/>
      <c r="V439" s="355"/>
      <c r="W439" s="355"/>
      <c r="X439" s="421" t="s">
        <v>255</v>
      </c>
      <c r="Y439" s="315" t="s">
        <v>61</v>
      </c>
      <c r="Z439" s="316">
        <v>10</v>
      </c>
      <c r="AA439" s="316" t="s">
        <v>47</v>
      </c>
      <c r="AB439" s="391" t="s">
        <v>447</v>
      </c>
      <c r="AC439" s="317"/>
      <c r="AD439" s="375">
        <f>AD440</f>
        <v>724</v>
      </c>
      <c r="AE439" s="375">
        <f t="shared" si="121"/>
        <v>724</v>
      </c>
      <c r="AF439" s="375">
        <f t="shared" si="121"/>
        <v>724</v>
      </c>
      <c r="AG439" s="359"/>
      <c r="AH439" s="359"/>
      <c r="AI439" s="358"/>
    </row>
    <row r="440" spans="1:35" ht="47.25" x14ac:dyDescent="0.25">
      <c r="A440" s="348"/>
      <c r="B440" s="350"/>
      <c r="C440" s="351"/>
      <c r="D440" s="351"/>
      <c r="E440" s="352"/>
      <c r="F440" s="352"/>
      <c r="G440" s="353"/>
      <c r="H440" s="353"/>
      <c r="I440" s="353"/>
      <c r="J440" s="353"/>
      <c r="K440" s="353"/>
      <c r="L440" s="349"/>
      <c r="M440" s="353"/>
      <c r="N440" s="349"/>
      <c r="O440" s="353"/>
      <c r="P440" s="353"/>
      <c r="Q440" s="354"/>
      <c r="R440" s="355"/>
      <c r="S440" s="355"/>
      <c r="T440" s="355"/>
      <c r="U440" s="355"/>
      <c r="V440" s="355"/>
      <c r="W440" s="355"/>
      <c r="X440" s="337" t="s">
        <v>40</v>
      </c>
      <c r="Y440" s="315" t="s">
        <v>61</v>
      </c>
      <c r="Z440" s="316">
        <v>10</v>
      </c>
      <c r="AA440" s="316" t="s">
        <v>47</v>
      </c>
      <c r="AB440" s="391" t="s">
        <v>447</v>
      </c>
      <c r="AC440" s="317">
        <v>100</v>
      </c>
      <c r="AD440" s="375">
        <f>AD441</f>
        <v>724</v>
      </c>
      <c r="AE440" s="375">
        <f>AE441</f>
        <v>724</v>
      </c>
      <c r="AF440" s="375">
        <f>AF441</f>
        <v>724</v>
      </c>
      <c r="AG440" s="359"/>
      <c r="AH440" s="359"/>
      <c r="AI440" s="358"/>
    </row>
    <row r="441" spans="1:35" x14ac:dyDescent="0.25">
      <c r="A441" s="348"/>
      <c r="B441" s="350"/>
      <c r="C441" s="351"/>
      <c r="D441" s="351"/>
      <c r="E441" s="352"/>
      <c r="F441" s="352"/>
      <c r="G441" s="353"/>
      <c r="H441" s="353"/>
      <c r="I441" s="353"/>
      <c r="J441" s="353"/>
      <c r="K441" s="353"/>
      <c r="L441" s="349"/>
      <c r="M441" s="353"/>
      <c r="N441" s="349"/>
      <c r="O441" s="353"/>
      <c r="P441" s="353"/>
      <c r="Q441" s="354"/>
      <c r="R441" s="355"/>
      <c r="S441" s="355"/>
      <c r="T441" s="355"/>
      <c r="U441" s="355"/>
      <c r="V441" s="355"/>
      <c r="W441" s="355"/>
      <c r="X441" s="337" t="s">
        <v>66</v>
      </c>
      <c r="Y441" s="315" t="s">
        <v>61</v>
      </c>
      <c r="Z441" s="316">
        <v>10</v>
      </c>
      <c r="AA441" s="316" t="s">
        <v>47</v>
      </c>
      <c r="AB441" s="391" t="s">
        <v>447</v>
      </c>
      <c r="AC441" s="317">
        <v>110</v>
      </c>
      <c r="AD441" s="375">
        <v>724</v>
      </c>
      <c r="AE441" s="375">
        <v>724</v>
      </c>
      <c r="AF441" s="375">
        <v>724</v>
      </c>
      <c r="AG441" s="359"/>
      <c r="AH441" s="359"/>
      <c r="AI441" s="358"/>
    </row>
    <row r="442" spans="1:35" x14ac:dyDescent="0.25">
      <c r="A442" s="84"/>
      <c r="B442" s="74"/>
      <c r="C442" s="75"/>
      <c r="D442" s="75"/>
      <c r="E442" s="76"/>
      <c r="F442" s="76"/>
      <c r="G442" s="77"/>
      <c r="H442" s="77"/>
      <c r="I442" s="77"/>
      <c r="J442" s="77"/>
      <c r="K442" s="77"/>
      <c r="L442" s="69"/>
      <c r="M442" s="77"/>
      <c r="N442" s="69"/>
      <c r="O442" s="88"/>
      <c r="P442" s="77"/>
      <c r="Q442" s="79"/>
      <c r="R442" s="112"/>
      <c r="S442" s="79"/>
      <c r="T442" s="79"/>
      <c r="U442" s="79"/>
      <c r="V442" s="79"/>
      <c r="W442" s="79"/>
      <c r="X442" s="337" t="s">
        <v>32</v>
      </c>
      <c r="Y442" s="315" t="s">
        <v>61</v>
      </c>
      <c r="Z442" s="316">
        <v>10</v>
      </c>
      <c r="AA442" s="316" t="s">
        <v>92</v>
      </c>
      <c r="AB442" s="390"/>
      <c r="AC442" s="342"/>
      <c r="AD442" s="375">
        <f t="shared" ref="AD442:AF443" si="122">AD443</f>
        <v>140</v>
      </c>
      <c r="AE442" s="375">
        <f t="shared" si="122"/>
        <v>140</v>
      </c>
      <c r="AF442" s="375">
        <f t="shared" si="122"/>
        <v>140</v>
      </c>
      <c r="AG442" s="156"/>
      <c r="AH442" s="156"/>
      <c r="AI442" s="133"/>
    </row>
    <row r="443" spans="1:35" x14ac:dyDescent="0.25">
      <c r="A443" s="43"/>
      <c r="B443" s="74"/>
      <c r="C443" s="75"/>
      <c r="D443" s="75"/>
      <c r="E443" s="76"/>
      <c r="F443" s="76"/>
      <c r="G443" s="77"/>
      <c r="H443" s="77"/>
      <c r="I443" s="77"/>
      <c r="J443" s="77"/>
      <c r="K443" s="77"/>
      <c r="L443" s="77"/>
      <c r="M443" s="77"/>
      <c r="N443" s="77"/>
      <c r="O443" s="88"/>
      <c r="P443" s="77"/>
      <c r="Q443" s="79"/>
      <c r="R443" s="112"/>
      <c r="S443" s="79"/>
      <c r="T443" s="79"/>
      <c r="U443" s="79"/>
      <c r="V443" s="79"/>
      <c r="W443" s="79"/>
      <c r="X443" s="408" t="s">
        <v>284</v>
      </c>
      <c r="Y443" s="315" t="s">
        <v>61</v>
      </c>
      <c r="Z443" s="316">
        <v>10</v>
      </c>
      <c r="AA443" s="316" t="s">
        <v>92</v>
      </c>
      <c r="AB443" s="391" t="s">
        <v>106</v>
      </c>
      <c r="AC443" s="342"/>
      <c r="AD443" s="375">
        <f>AD444</f>
        <v>140</v>
      </c>
      <c r="AE443" s="375">
        <f t="shared" si="122"/>
        <v>140</v>
      </c>
      <c r="AF443" s="375">
        <f t="shared" si="122"/>
        <v>140</v>
      </c>
      <c r="AG443" s="156"/>
      <c r="AH443" s="156"/>
      <c r="AI443" s="133"/>
    </row>
    <row r="444" spans="1:35" ht="31.5" x14ac:dyDescent="0.25">
      <c r="A444" s="43"/>
      <c r="B444" s="74"/>
      <c r="C444" s="75"/>
      <c r="D444" s="75"/>
      <c r="E444" s="76"/>
      <c r="F444" s="76"/>
      <c r="G444" s="77"/>
      <c r="H444" s="77"/>
      <c r="I444" s="77"/>
      <c r="J444" s="77"/>
      <c r="K444" s="77"/>
      <c r="L444" s="77"/>
      <c r="M444" s="77"/>
      <c r="N444" s="77"/>
      <c r="O444" s="88"/>
      <c r="P444" s="77"/>
      <c r="Q444" s="79"/>
      <c r="R444" s="112"/>
      <c r="S444" s="79"/>
      <c r="T444" s="79"/>
      <c r="U444" s="79"/>
      <c r="V444" s="79"/>
      <c r="W444" s="79"/>
      <c r="X444" s="408" t="s">
        <v>332</v>
      </c>
      <c r="Y444" s="315" t="s">
        <v>61</v>
      </c>
      <c r="Z444" s="316">
        <v>10</v>
      </c>
      <c r="AA444" s="316" t="s">
        <v>92</v>
      </c>
      <c r="AB444" s="391" t="s">
        <v>498</v>
      </c>
      <c r="AC444" s="342"/>
      <c r="AD444" s="375">
        <f>AD445</f>
        <v>140</v>
      </c>
      <c r="AE444" s="375">
        <f>AE445</f>
        <v>140</v>
      </c>
      <c r="AF444" s="375">
        <f>AF445</f>
        <v>140</v>
      </c>
      <c r="AG444" s="156"/>
      <c r="AH444" s="156"/>
      <c r="AI444" s="133"/>
    </row>
    <row r="445" spans="1:35" x14ac:dyDescent="0.25">
      <c r="A445" s="43"/>
      <c r="B445" s="74"/>
      <c r="C445" s="75"/>
      <c r="D445" s="75"/>
      <c r="E445" s="76"/>
      <c r="F445" s="76"/>
      <c r="G445" s="77"/>
      <c r="H445" s="77"/>
      <c r="I445" s="77"/>
      <c r="J445" s="77"/>
      <c r="K445" s="77"/>
      <c r="L445" s="77"/>
      <c r="M445" s="77"/>
      <c r="N445" s="77"/>
      <c r="O445" s="88"/>
      <c r="P445" s="77"/>
      <c r="Q445" s="79"/>
      <c r="R445" s="112"/>
      <c r="S445" s="79"/>
      <c r="T445" s="79"/>
      <c r="U445" s="79"/>
      <c r="V445" s="79"/>
      <c r="W445" s="79"/>
      <c r="X445" s="424" t="s">
        <v>500</v>
      </c>
      <c r="Y445" s="315" t="s">
        <v>61</v>
      </c>
      <c r="Z445" s="316">
        <v>10</v>
      </c>
      <c r="AA445" s="316" t="s">
        <v>92</v>
      </c>
      <c r="AB445" s="391" t="s">
        <v>499</v>
      </c>
      <c r="AC445" s="342"/>
      <c r="AD445" s="375">
        <f>AD449+AD446</f>
        <v>140</v>
      </c>
      <c r="AE445" s="375">
        <f>AE449+AE446</f>
        <v>140</v>
      </c>
      <c r="AF445" s="375">
        <f>AF449+AF446</f>
        <v>140</v>
      </c>
      <c r="AG445" s="156"/>
      <c r="AH445" s="156"/>
      <c r="AI445" s="133"/>
    </row>
    <row r="446" spans="1:35" x14ac:dyDescent="0.25">
      <c r="A446" s="43"/>
      <c r="B446" s="74"/>
      <c r="C446" s="75"/>
      <c r="D446" s="75"/>
      <c r="E446" s="76"/>
      <c r="F446" s="76"/>
      <c r="G446" s="77"/>
      <c r="H446" s="77"/>
      <c r="I446" s="77"/>
      <c r="J446" s="77"/>
      <c r="K446" s="77"/>
      <c r="L446" s="77"/>
      <c r="M446" s="77"/>
      <c r="N446" s="77"/>
      <c r="O446" s="88"/>
      <c r="P446" s="77"/>
      <c r="Q446" s="79"/>
      <c r="R446" s="112"/>
      <c r="S446" s="79"/>
      <c r="T446" s="79"/>
      <c r="U446" s="79"/>
      <c r="V446" s="79"/>
      <c r="W446" s="79"/>
      <c r="X446" s="421" t="s">
        <v>556</v>
      </c>
      <c r="Y446" s="315" t="s">
        <v>61</v>
      </c>
      <c r="Z446" s="316">
        <v>10</v>
      </c>
      <c r="AA446" s="316" t="s">
        <v>92</v>
      </c>
      <c r="AB446" s="391" t="s">
        <v>557</v>
      </c>
      <c r="AC446" s="443"/>
      <c r="AD446" s="338">
        <f t="shared" ref="AD446:AF447" si="123">AD447</f>
        <v>70</v>
      </c>
      <c r="AE446" s="338">
        <f t="shared" si="123"/>
        <v>70</v>
      </c>
      <c r="AF446" s="338">
        <f t="shared" si="123"/>
        <v>70</v>
      </c>
      <c r="AG446" s="156"/>
      <c r="AH446" s="156"/>
      <c r="AI446" s="133"/>
    </row>
    <row r="447" spans="1:35" ht="31.5" x14ac:dyDescent="0.25">
      <c r="A447" s="43"/>
      <c r="B447" s="74"/>
      <c r="C447" s="75"/>
      <c r="D447" s="75"/>
      <c r="E447" s="76"/>
      <c r="F447" s="76"/>
      <c r="G447" s="77"/>
      <c r="H447" s="77"/>
      <c r="I447" s="77"/>
      <c r="J447" s="77"/>
      <c r="K447" s="77"/>
      <c r="L447" s="77"/>
      <c r="M447" s="77"/>
      <c r="N447" s="77"/>
      <c r="O447" s="88"/>
      <c r="P447" s="77"/>
      <c r="Q447" s="79"/>
      <c r="R447" s="112"/>
      <c r="S447" s="79"/>
      <c r="T447" s="79"/>
      <c r="U447" s="79"/>
      <c r="V447" s="79"/>
      <c r="W447" s="79"/>
      <c r="X447" s="410" t="s">
        <v>58</v>
      </c>
      <c r="Y447" s="315" t="s">
        <v>61</v>
      </c>
      <c r="Z447" s="316">
        <v>10</v>
      </c>
      <c r="AA447" s="316" t="s">
        <v>92</v>
      </c>
      <c r="AB447" s="391" t="s">
        <v>557</v>
      </c>
      <c r="AC447" s="443">
        <v>600</v>
      </c>
      <c r="AD447" s="338">
        <f t="shared" si="123"/>
        <v>70</v>
      </c>
      <c r="AE447" s="338">
        <f t="shared" si="123"/>
        <v>70</v>
      </c>
      <c r="AF447" s="338">
        <f t="shared" si="123"/>
        <v>70</v>
      </c>
      <c r="AG447" s="156"/>
      <c r="AH447" s="156"/>
      <c r="AI447" s="133"/>
    </row>
    <row r="448" spans="1:35" ht="47.25" x14ac:dyDescent="0.25">
      <c r="A448" s="43"/>
      <c r="B448" s="74"/>
      <c r="C448" s="75"/>
      <c r="D448" s="75"/>
      <c r="E448" s="76"/>
      <c r="F448" s="76"/>
      <c r="G448" s="77"/>
      <c r="H448" s="77"/>
      <c r="I448" s="77"/>
      <c r="J448" s="77"/>
      <c r="K448" s="77"/>
      <c r="L448" s="77"/>
      <c r="M448" s="77"/>
      <c r="N448" s="77"/>
      <c r="O448" s="88"/>
      <c r="P448" s="77"/>
      <c r="Q448" s="79"/>
      <c r="R448" s="112"/>
      <c r="S448" s="79"/>
      <c r="T448" s="79"/>
      <c r="U448" s="79"/>
      <c r="V448" s="79"/>
      <c r="W448" s="79"/>
      <c r="X448" s="429" t="s">
        <v>392</v>
      </c>
      <c r="Y448" s="315" t="s">
        <v>61</v>
      </c>
      <c r="Z448" s="316">
        <v>10</v>
      </c>
      <c r="AA448" s="316" t="s">
        <v>92</v>
      </c>
      <c r="AB448" s="391" t="s">
        <v>557</v>
      </c>
      <c r="AC448" s="443">
        <v>630</v>
      </c>
      <c r="AD448" s="338">
        <v>70</v>
      </c>
      <c r="AE448" s="338">
        <v>70</v>
      </c>
      <c r="AF448" s="338">
        <v>70</v>
      </c>
      <c r="AG448" s="156"/>
      <c r="AH448" s="156"/>
      <c r="AI448" s="133"/>
    </row>
    <row r="449" spans="1:35" ht="31.5" x14ac:dyDescent="0.25">
      <c r="A449" s="43"/>
      <c r="B449" s="74"/>
      <c r="C449" s="75"/>
      <c r="D449" s="75"/>
      <c r="E449" s="76"/>
      <c r="F449" s="76"/>
      <c r="G449" s="77"/>
      <c r="H449" s="77"/>
      <c r="I449" s="77"/>
      <c r="J449" s="77"/>
      <c r="K449" s="77"/>
      <c r="L449" s="77"/>
      <c r="M449" s="77"/>
      <c r="N449" s="77"/>
      <c r="O449" s="88"/>
      <c r="P449" s="77"/>
      <c r="Q449" s="79"/>
      <c r="R449" s="112"/>
      <c r="S449" s="79"/>
      <c r="T449" s="79"/>
      <c r="U449" s="79"/>
      <c r="V449" s="79"/>
      <c r="W449" s="79"/>
      <c r="X449" s="421" t="s">
        <v>544</v>
      </c>
      <c r="Y449" s="315" t="s">
        <v>61</v>
      </c>
      <c r="Z449" s="316">
        <v>10</v>
      </c>
      <c r="AA449" s="316" t="s">
        <v>92</v>
      </c>
      <c r="AB449" s="391" t="s">
        <v>545</v>
      </c>
      <c r="AC449" s="443"/>
      <c r="AD449" s="338">
        <f t="shared" ref="AD449:AF450" si="124">AD450</f>
        <v>70</v>
      </c>
      <c r="AE449" s="338">
        <f t="shared" si="124"/>
        <v>70</v>
      </c>
      <c r="AF449" s="338">
        <f t="shared" si="124"/>
        <v>70</v>
      </c>
      <c r="AG449" s="80"/>
      <c r="AH449" s="80"/>
      <c r="AI449" s="133"/>
    </row>
    <row r="450" spans="1:35" ht="31.5" x14ac:dyDescent="0.25">
      <c r="A450" s="43"/>
      <c r="B450" s="74"/>
      <c r="C450" s="75"/>
      <c r="D450" s="75"/>
      <c r="E450" s="76"/>
      <c r="F450" s="76"/>
      <c r="G450" s="77"/>
      <c r="H450" s="77"/>
      <c r="I450" s="77"/>
      <c r="J450" s="77"/>
      <c r="K450" s="77"/>
      <c r="L450" s="77"/>
      <c r="M450" s="77"/>
      <c r="N450" s="77"/>
      <c r="O450" s="88"/>
      <c r="P450" s="77"/>
      <c r="Q450" s="79"/>
      <c r="R450" s="112"/>
      <c r="S450" s="79"/>
      <c r="T450" s="79"/>
      <c r="U450" s="79"/>
      <c r="V450" s="79"/>
      <c r="W450" s="79"/>
      <c r="X450" s="410" t="s">
        <v>58</v>
      </c>
      <c r="Y450" s="315" t="s">
        <v>61</v>
      </c>
      <c r="Z450" s="316">
        <v>10</v>
      </c>
      <c r="AA450" s="316" t="s">
        <v>92</v>
      </c>
      <c r="AB450" s="391" t="s">
        <v>545</v>
      </c>
      <c r="AC450" s="443">
        <v>600</v>
      </c>
      <c r="AD450" s="338">
        <f t="shared" si="124"/>
        <v>70</v>
      </c>
      <c r="AE450" s="338">
        <f t="shared" si="124"/>
        <v>70</v>
      </c>
      <c r="AF450" s="338">
        <f t="shared" si="124"/>
        <v>70</v>
      </c>
      <c r="AG450" s="80"/>
      <c r="AH450" s="80"/>
      <c r="AI450" s="133"/>
    </row>
    <row r="451" spans="1:35" ht="47.25" x14ac:dyDescent="0.25">
      <c r="A451" s="43"/>
      <c r="B451" s="74"/>
      <c r="C451" s="75"/>
      <c r="D451" s="75"/>
      <c r="E451" s="76"/>
      <c r="F451" s="76"/>
      <c r="G451" s="77"/>
      <c r="H451" s="77"/>
      <c r="I451" s="77"/>
      <c r="J451" s="77"/>
      <c r="K451" s="77"/>
      <c r="L451" s="77"/>
      <c r="M451" s="77"/>
      <c r="N451" s="77"/>
      <c r="O451" s="88"/>
      <c r="P451" s="77"/>
      <c r="Q451" s="79"/>
      <c r="R451" s="112"/>
      <c r="S451" s="79"/>
      <c r="T451" s="79"/>
      <c r="U451" s="79"/>
      <c r="V451" s="79"/>
      <c r="W451" s="79"/>
      <c r="X451" s="410" t="s">
        <v>392</v>
      </c>
      <c r="Y451" s="315" t="s">
        <v>61</v>
      </c>
      <c r="Z451" s="316">
        <v>10</v>
      </c>
      <c r="AA451" s="316" t="s">
        <v>92</v>
      </c>
      <c r="AB451" s="391" t="s">
        <v>545</v>
      </c>
      <c r="AC451" s="443">
        <v>630</v>
      </c>
      <c r="AD451" s="338">
        <v>70</v>
      </c>
      <c r="AE451" s="338">
        <v>70</v>
      </c>
      <c r="AF451" s="338">
        <v>70</v>
      </c>
      <c r="AG451" s="80"/>
      <c r="AH451" s="80"/>
      <c r="AI451" s="133"/>
    </row>
    <row r="452" spans="1:35" s="92" customFormat="1" x14ac:dyDescent="0.25">
      <c r="A452" s="64"/>
      <c r="B452" s="65"/>
      <c r="C452" s="65"/>
      <c r="D452" s="67"/>
      <c r="E452" s="68"/>
      <c r="F452" s="68"/>
      <c r="G452" s="69"/>
      <c r="H452" s="69"/>
      <c r="I452" s="69"/>
      <c r="J452" s="69"/>
      <c r="K452" s="69"/>
      <c r="L452" s="69"/>
      <c r="M452" s="69"/>
      <c r="N452" s="69"/>
      <c r="O452" s="70"/>
      <c r="P452" s="69"/>
      <c r="Q452" s="71"/>
      <c r="R452" s="91"/>
      <c r="S452" s="91"/>
      <c r="T452" s="91"/>
      <c r="U452" s="91"/>
      <c r="V452" s="91"/>
      <c r="W452" s="91"/>
      <c r="X452" s="407" t="s">
        <v>13</v>
      </c>
      <c r="Y452" s="310" t="s">
        <v>61</v>
      </c>
      <c r="Z452" s="339">
        <v>11</v>
      </c>
      <c r="AA452" s="328"/>
      <c r="AB452" s="388"/>
      <c r="AC452" s="334"/>
      <c r="AD452" s="313">
        <f>AD453+AD463</f>
        <v>152340.5</v>
      </c>
      <c r="AE452" s="313">
        <f>AE453+AE463</f>
        <v>149801.4</v>
      </c>
      <c r="AF452" s="313">
        <f>AF453+AF463</f>
        <v>151495.4</v>
      </c>
      <c r="AG452" s="164"/>
      <c r="AH452" s="164"/>
      <c r="AI452" s="133"/>
    </row>
    <row r="453" spans="1:35" s="92" customFormat="1" x14ac:dyDescent="0.25">
      <c r="A453" s="64"/>
      <c r="B453" s="65"/>
      <c r="C453" s="65"/>
      <c r="D453" s="67"/>
      <c r="E453" s="68"/>
      <c r="F453" s="68"/>
      <c r="G453" s="69"/>
      <c r="H453" s="69"/>
      <c r="I453" s="69"/>
      <c r="J453" s="69"/>
      <c r="K453" s="69"/>
      <c r="L453" s="69"/>
      <c r="M453" s="69"/>
      <c r="N453" s="69"/>
      <c r="O453" s="70"/>
      <c r="P453" s="69"/>
      <c r="Q453" s="71"/>
      <c r="R453" s="91"/>
      <c r="S453" s="91"/>
      <c r="T453" s="91"/>
      <c r="U453" s="91"/>
      <c r="V453" s="91"/>
      <c r="W453" s="91"/>
      <c r="X453" s="337" t="s">
        <v>34</v>
      </c>
      <c r="Y453" s="325" t="s">
        <v>61</v>
      </c>
      <c r="Z453" s="316">
        <v>11</v>
      </c>
      <c r="AA453" s="316" t="s">
        <v>29</v>
      </c>
      <c r="AB453" s="391"/>
      <c r="AC453" s="440"/>
      <c r="AD453" s="340">
        <f t="shared" ref="AD453:AF454" si="125">AD454</f>
        <v>3636.5</v>
      </c>
      <c r="AE453" s="340">
        <f t="shared" si="125"/>
        <v>3727.4</v>
      </c>
      <c r="AF453" s="340">
        <f t="shared" si="125"/>
        <v>3727.4</v>
      </c>
      <c r="AG453" s="156"/>
      <c r="AH453" s="156"/>
      <c r="AI453" s="133"/>
    </row>
    <row r="454" spans="1:35" s="92" customFormat="1" x14ac:dyDescent="0.25">
      <c r="A454" s="64"/>
      <c r="B454" s="65"/>
      <c r="C454" s="65"/>
      <c r="D454" s="67"/>
      <c r="E454" s="68"/>
      <c r="F454" s="68"/>
      <c r="G454" s="69"/>
      <c r="H454" s="69"/>
      <c r="I454" s="69"/>
      <c r="J454" s="69"/>
      <c r="K454" s="69"/>
      <c r="L454" s="69"/>
      <c r="M454" s="69"/>
      <c r="N454" s="69"/>
      <c r="O454" s="70"/>
      <c r="P454" s="69"/>
      <c r="Q454" s="71"/>
      <c r="R454" s="91"/>
      <c r="S454" s="91"/>
      <c r="T454" s="91"/>
      <c r="U454" s="91"/>
      <c r="V454" s="91"/>
      <c r="W454" s="91"/>
      <c r="X454" s="409" t="s">
        <v>150</v>
      </c>
      <c r="Y454" s="325" t="s">
        <v>61</v>
      </c>
      <c r="Z454" s="316">
        <v>11</v>
      </c>
      <c r="AA454" s="316" t="s">
        <v>29</v>
      </c>
      <c r="AB454" s="391" t="s">
        <v>112</v>
      </c>
      <c r="AC454" s="440"/>
      <c r="AD454" s="340">
        <f t="shared" si="125"/>
        <v>3636.5</v>
      </c>
      <c r="AE454" s="340">
        <f t="shared" si="125"/>
        <v>3727.4</v>
      </c>
      <c r="AF454" s="340">
        <f t="shared" si="125"/>
        <v>3727.4</v>
      </c>
      <c r="AG454" s="156"/>
      <c r="AH454" s="156"/>
      <c r="AI454" s="133"/>
    </row>
    <row r="455" spans="1:35" s="92" customFormat="1" x14ac:dyDescent="0.25">
      <c r="A455" s="64"/>
      <c r="B455" s="65"/>
      <c r="C455" s="65"/>
      <c r="D455" s="67"/>
      <c r="E455" s="68"/>
      <c r="F455" s="68"/>
      <c r="G455" s="69"/>
      <c r="H455" s="69"/>
      <c r="I455" s="69"/>
      <c r="J455" s="69"/>
      <c r="K455" s="69"/>
      <c r="L455" s="69"/>
      <c r="M455" s="69"/>
      <c r="N455" s="69"/>
      <c r="O455" s="70"/>
      <c r="P455" s="69"/>
      <c r="Q455" s="71"/>
      <c r="R455" s="91"/>
      <c r="S455" s="91"/>
      <c r="T455" s="91"/>
      <c r="U455" s="91"/>
      <c r="V455" s="91"/>
      <c r="W455" s="91"/>
      <c r="X455" s="409" t="s">
        <v>151</v>
      </c>
      <c r="Y455" s="325" t="s">
        <v>61</v>
      </c>
      <c r="Z455" s="316">
        <v>11</v>
      </c>
      <c r="AA455" s="316" t="s">
        <v>29</v>
      </c>
      <c r="AB455" s="391" t="s">
        <v>116</v>
      </c>
      <c r="AC455" s="440"/>
      <c r="AD455" s="340">
        <f t="shared" ref="AD455:AF456" si="126">AD456</f>
        <v>3636.5</v>
      </c>
      <c r="AE455" s="340">
        <f t="shared" si="126"/>
        <v>3727.4</v>
      </c>
      <c r="AF455" s="340">
        <f t="shared" si="126"/>
        <v>3727.4</v>
      </c>
      <c r="AG455" s="156"/>
      <c r="AH455" s="156"/>
      <c r="AI455" s="133"/>
    </row>
    <row r="456" spans="1:35" s="92" customFormat="1" ht="31.5" x14ac:dyDescent="0.25">
      <c r="A456" s="64"/>
      <c r="B456" s="65"/>
      <c r="C456" s="65"/>
      <c r="D456" s="67"/>
      <c r="E456" s="68"/>
      <c r="F456" s="68"/>
      <c r="G456" s="69"/>
      <c r="H456" s="69"/>
      <c r="I456" s="69"/>
      <c r="J456" s="69"/>
      <c r="K456" s="69"/>
      <c r="L456" s="69"/>
      <c r="M456" s="69"/>
      <c r="N456" s="69"/>
      <c r="O456" s="70"/>
      <c r="P456" s="69"/>
      <c r="Q456" s="71"/>
      <c r="R456" s="91"/>
      <c r="S456" s="91"/>
      <c r="T456" s="91"/>
      <c r="U456" s="91"/>
      <c r="V456" s="91"/>
      <c r="W456" s="91"/>
      <c r="X456" s="409" t="s">
        <v>672</v>
      </c>
      <c r="Y456" s="325" t="s">
        <v>61</v>
      </c>
      <c r="Z456" s="316">
        <v>11</v>
      </c>
      <c r="AA456" s="316" t="s">
        <v>29</v>
      </c>
      <c r="AB456" s="391" t="s">
        <v>126</v>
      </c>
      <c r="AC456" s="440"/>
      <c r="AD456" s="340">
        <f t="shared" si="126"/>
        <v>3636.5</v>
      </c>
      <c r="AE456" s="340">
        <f t="shared" si="126"/>
        <v>3727.4</v>
      </c>
      <c r="AF456" s="340">
        <f t="shared" si="126"/>
        <v>3727.4</v>
      </c>
      <c r="AG456" s="156"/>
      <c r="AH456" s="156"/>
      <c r="AI456" s="133"/>
    </row>
    <row r="457" spans="1:35" s="92" customFormat="1" ht="31.5" x14ac:dyDescent="0.25">
      <c r="A457" s="64"/>
      <c r="B457" s="65"/>
      <c r="C457" s="65"/>
      <c r="D457" s="67"/>
      <c r="E457" s="68"/>
      <c r="F457" s="68"/>
      <c r="G457" s="69"/>
      <c r="H457" s="69"/>
      <c r="I457" s="69"/>
      <c r="J457" s="69"/>
      <c r="K457" s="69"/>
      <c r="L457" s="69"/>
      <c r="M457" s="69"/>
      <c r="N457" s="69"/>
      <c r="O457" s="70"/>
      <c r="P457" s="69"/>
      <c r="Q457" s="71"/>
      <c r="R457" s="91"/>
      <c r="S457" s="91"/>
      <c r="T457" s="91"/>
      <c r="U457" s="91"/>
      <c r="V457" s="91"/>
      <c r="W457" s="91"/>
      <c r="X457" s="413" t="s">
        <v>501</v>
      </c>
      <c r="Y457" s="315" t="s">
        <v>61</v>
      </c>
      <c r="Z457" s="316">
        <v>11</v>
      </c>
      <c r="AA457" s="316" t="s">
        <v>29</v>
      </c>
      <c r="AB457" s="391" t="s">
        <v>153</v>
      </c>
      <c r="AC457" s="334"/>
      <c r="AD457" s="340">
        <f>AD458+AD460</f>
        <v>3636.5</v>
      </c>
      <c r="AE457" s="340">
        <f t="shared" ref="AE457:AF457" si="127">AE458+AE460</f>
        <v>3727.4</v>
      </c>
      <c r="AF457" s="340">
        <f t="shared" si="127"/>
        <v>3727.4</v>
      </c>
      <c r="AG457" s="156"/>
      <c r="AH457" s="156"/>
      <c r="AI457" s="133"/>
    </row>
    <row r="458" spans="1:35" s="92" customFormat="1" x14ac:dyDescent="0.25">
      <c r="A458" s="64"/>
      <c r="B458" s="65"/>
      <c r="C458" s="65"/>
      <c r="D458" s="67"/>
      <c r="E458" s="68"/>
      <c r="F458" s="68"/>
      <c r="G458" s="69"/>
      <c r="H458" s="69"/>
      <c r="I458" s="69"/>
      <c r="J458" s="69"/>
      <c r="K458" s="69"/>
      <c r="L458" s="69"/>
      <c r="M458" s="69"/>
      <c r="N458" s="69"/>
      <c r="O458" s="70"/>
      <c r="P458" s="69"/>
      <c r="Q458" s="71"/>
      <c r="R458" s="91"/>
      <c r="S458" s="91"/>
      <c r="T458" s="91"/>
      <c r="U458" s="91"/>
      <c r="V458" s="91"/>
      <c r="W458" s="91"/>
      <c r="X458" s="337" t="s">
        <v>117</v>
      </c>
      <c r="Y458" s="315" t="s">
        <v>61</v>
      </c>
      <c r="Z458" s="316">
        <v>11</v>
      </c>
      <c r="AA458" s="316" t="s">
        <v>29</v>
      </c>
      <c r="AB458" s="391" t="s">
        <v>153</v>
      </c>
      <c r="AC458" s="317">
        <v>200</v>
      </c>
      <c r="AD458" s="340">
        <f>AD459</f>
        <v>2636.5</v>
      </c>
      <c r="AE458" s="340">
        <f>AE459</f>
        <v>2727.4</v>
      </c>
      <c r="AF458" s="340">
        <f>AF459</f>
        <v>2727.4</v>
      </c>
      <c r="AG458" s="156"/>
      <c r="AH458" s="156"/>
      <c r="AI458" s="133"/>
    </row>
    <row r="459" spans="1:35" s="92" customFormat="1" ht="31.5" x14ac:dyDescent="0.25">
      <c r="A459" s="64"/>
      <c r="B459" s="65"/>
      <c r="C459" s="65"/>
      <c r="D459" s="67"/>
      <c r="E459" s="68"/>
      <c r="F459" s="68"/>
      <c r="G459" s="69"/>
      <c r="H459" s="69"/>
      <c r="I459" s="69"/>
      <c r="J459" s="69"/>
      <c r="K459" s="69"/>
      <c r="L459" s="69"/>
      <c r="M459" s="69"/>
      <c r="N459" s="69"/>
      <c r="O459" s="70"/>
      <c r="P459" s="69"/>
      <c r="Q459" s="71"/>
      <c r="R459" s="91"/>
      <c r="S459" s="91"/>
      <c r="T459" s="91"/>
      <c r="U459" s="91"/>
      <c r="V459" s="91"/>
      <c r="W459" s="91"/>
      <c r="X459" s="337" t="s">
        <v>50</v>
      </c>
      <c r="Y459" s="315" t="s">
        <v>61</v>
      </c>
      <c r="Z459" s="316">
        <v>11</v>
      </c>
      <c r="AA459" s="316" t="s">
        <v>29</v>
      </c>
      <c r="AB459" s="391" t="s">
        <v>153</v>
      </c>
      <c r="AC459" s="317">
        <v>240</v>
      </c>
      <c r="AD459" s="340">
        <v>2636.5</v>
      </c>
      <c r="AE459" s="340">
        <v>2727.4</v>
      </c>
      <c r="AF459" s="340">
        <v>2727.4</v>
      </c>
      <c r="AG459" s="156"/>
      <c r="AH459" s="156"/>
      <c r="AI459" s="133"/>
    </row>
    <row r="460" spans="1:35" s="92" customFormat="1" ht="31.5" x14ac:dyDescent="0.25">
      <c r="A460" s="64"/>
      <c r="B460" s="65"/>
      <c r="C460" s="65"/>
      <c r="D460" s="67"/>
      <c r="E460" s="68"/>
      <c r="F460" s="68"/>
      <c r="G460" s="349"/>
      <c r="H460" s="349"/>
      <c r="I460" s="349"/>
      <c r="J460" s="349"/>
      <c r="K460" s="349"/>
      <c r="L460" s="349"/>
      <c r="M460" s="349"/>
      <c r="N460" s="349"/>
      <c r="O460" s="70"/>
      <c r="P460" s="349"/>
      <c r="Q460" s="71"/>
      <c r="R460" s="91"/>
      <c r="S460" s="91"/>
      <c r="T460" s="91"/>
      <c r="U460" s="91"/>
      <c r="V460" s="91"/>
      <c r="W460" s="91"/>
      <c r="X460" s="410" t="s">
        <v>58</v>
      </c>
      <c r="Y460" s="315" t="s">
        <v>61</v>
      </c>
      <c r="Z460" s="316">
        <v>11</v>
      </c>
      <c r="AA460" s="316" t="s">
        <v>29</v>
      </c>
      <c r="AB460" s="391" t="s">
        <v>153</v>
      </c>
      <c r="AC460" s="317">
        <v>600</v>
      </c>
      <c r="AD460" s="340">
        <f>AD461+AD462</f>
        <v>1000</v>
      </c>
      <c r="AE460" s="340">
        <f t="shared" ref="AE460:AF460" si="128">AE461+AE462</f>
        <v>1000</v>
      </c>
      <c r="AF460" s="340">
        <f t="shared" si="128"/>
        <v>1000</v>
      </c>
      <c r="AG460" s="359"/>
      <c r="AH460" s="359"/>
      <c r="AI460" s="358"/>
    </row>
    <row r="461" spans="1:35" s="92" customFormat="1" x14ac:dyDescent="0.25">
      <c r="A461" s="64"/>
      <c r="B461" s="65"/>
      <c r="C461" s="65"/>
      <c r="D461" s="67"/>
      <c r="E461" s="68"/>
      <c r="F461" s="68"/>
      <c r="G461" s="349"/>
      <c r="H461" s="349"/>
      <c r="I461" s="349"/>
      <c r="J461" s="349"/>
      <c r="K461" s="349"/>
      <c r="L461" s="349"/>
      <c r="M461" s="349"/>
      <c r="N461" s="349"/>
      <c r="O461" s="70"/>
      <c r="P461" s="349"/>
      <c r="Q461" s="71"/>
      <c r="R461" s="91"/>
      <c r="S461" s="91"/>
      <c r="T461" s="91"/>
      <c r="U461" s="91"/>
      <c r="V461" s="91"/>
      <c r="W461" s="91"/>
      <c r="X461" s="337" t="s">
        <v>59</v>
      </c>
      <c r="Y461" s="315" t="s">
        <v>61</v>
      </c>
      <c r="Z461" s="316">
        <v>11</v>
      </c>
      <c r="AA461" s="316" t="s">
        <v>29</v>
      </c>
      <c r="AB461" s="391" t="s">
        <v>153</v>
      </c>
      <c r="AC461" s="317">
        <v>610</v>
      </c>
      <c r="AD461" s="340">
        <v>450</v>
      </c>
      <c r="AE461" s="340">
        <v>450</v>
      </c>
      <c r="AF461" s="340">
        <v>450</v>
      </c>
      <c r="AG461" s="359"/>
      <c r="AH461" s="359"/>
      <c r="AI461" s="358"/>
    </row>
    <row r="462" spans="1:35" s="92" customFormat="1" x14ac:dyDescent="0.25">
      <c r="A462" s="64"/>
      <c r="B462" s="65"/>
      <c r="C462" s="65"/>
      <c r="D462" s="67"/>
      <c r="E462" s="68"/>
      <c r="F462" s="68"/>
      <c r="G462" s="349"/>
      <c r="H462" s="349"/>
      <c r="I462" s="349"/>
      <c r="J462" s="349"/>
      <c r="K462" s="349"/>
      <c r="L462" s="349"/>
      <c r="M462" s="349"/>
      <c r="N462" s="349"/>
      <c r="O462" s="70"/>
      <c r="P462" s="349"/>
      <c r="Q462" s="71"/>
      <c r="R462" s="91"/>
      <c r="S462" s="91"/>
      <c r="T462" s="91"/>
      <c r="U462" s="91"/>
      <c r="V462" s="91"/>
      <c r="W462" s="91"/>
      <c r="X462" s="414" t="s">
        <v>127</v>
      </c>
      <c r="Y462" s="315" t="s">
        <v>61</v>
      </c>
      <c r="Z462" s="316">
        <v>11</v>
      </c>
      <c r="AA462" s="316" t="s">
        <v>29</v>
      </c>
      <c r="AB462" s="391" t="s">
        <v>153</v>
      </c>
      <c r="AC462" s="317">
        <v>620</v>
      </c>
      <c r="AD462" s="340">
        <v>550</v>
      </c>
      <c r="AE462" s="340">
        <v>550</v>
      </c>
      <c r="AF462" s="340">
        <v>550</v>
      </c>
      <c r="AG462" s="359"/>
      <c r="AH462" s="359"/>
      <c r="AI462" s="358"/>
    </row>
    <row r="463" spans="1:35" s="92" customFormat="1" x14ac:dyDescent="0.25">
      <c r="A463" s="64"/>
      <c r="B463" s="65"/>
      <c r="C463" s="65"/>
      <c r="D463" s="67"/>
      <c r="E463" s="68"/>
      <c r="F463" s="68"/>
      <c r="G463" s="69"/>
      <c r="H463" s="69"/>
      <c r="I463" s="69"/>
      <c r="J463" s="69"/>
      <c r="K463" s="69"/>
      <c r="L463" s="69"/>
      <c r="M463" s="69"/>
      <c r="N463" s="69"/>
      <c r="O463" s="70"/>
      <c r="P463" s="69"/>
      <c r="Q463" s="71"/>
      <c r="R463" s="91"/>
      <c r="S463" s="91"/>
      <c r="T463" s="91"/>
      <c r="U463" s="91"/>
      <c r="V463" s="91"/>
      <c r="W463" s="91"/>
      <c r="X463" s="414" t="s">
        <v>561</v>
      </c>
      <c r="Y463" s="315" t="s">
        <v>61</v>
      </c>
      <c r="Z463" s="316">
        <v>11</v>
      </c>
      <c r="AA463" s="316" t="s">
        <v>7</v>
      </c>
      <c r="AB463" s="391"/>
      <c r="AC463" s="440"/>
      <c r="AD463" s="340">
        <f t="shared" ref="AD463:AD468" si="129">AD464</f>
        <v>148704</v>
      </c>
      <c r="AE463" s="340">
        <f t="shared" ref="AE463:AF468" si="130">AE464</f>
        <v>146074</v>
      </c>
      <c r="AF463" s="340">
        <f t="shared" si="130"/>
        <v>147768</v>
      </c>
      <c r="AG463" s="156"/>
      <c r="AH463" s="156"/>
      <c r="AI463" s="133"/>
    </row>
    <row r="464" spans="1:35" s="92" customFormat="1" x14ac:dyDescent="0.25">
      <c r="A464" s="64"/>
      <c r="B464" s="65"/>
      <c r="C464" s="65"/>
      <c r="D464" s="67"/>
      <c r="E464" s="68"/>
      <c r="F464" s="68"/>
      <c r="G464" s="69"/>
      <c r="H464" s="69"/>
      <c r="I464" s="69"/>
      <c r="J464" s="69"/>
      <c r="K464" s="69"/>
      <c r="L464" s="69"/>
      <c r="M464" s="69"/>
      <c r="N464" s="69"/>
      <c r="O464" s="70"/>
      <c r="P464" s="69"/>
      <c r="Q464" s="71"/>
      <c r="R464" s="91"/>
      <c r="S464" s="91"/>
      <c r="T464" s="91"/>
      <c r="U464" s="91"/>
      <c r="V464" s="91"/>
      <c r="W464" s="91"/>
      <c r="X464" s="409" t="s">
        <v>150</v>
      </c>
      <c r="Y464" s="325" t="s">
        <v>61</v>
      </c>
      <c r="Z464" s="316">
        <v>11</v>
      </c>
      <c r="AA464" s="316" t="s">
        <v>7</v>
      </c>
      <c r="AB464" s="391" t="s">
        <v>112</v>
      </c>
      <c r="AC464" s="440"/>
      <c r="AD464" s="340">
        <f t="shared" si="129"/>
        <v>148704</v>
      </c>
      <c r="AE464" s="340">
        <f t="shared" si="130"/>
        <v>146074</v>
      </c>
      <c r="AF464" s="340">
        <f t="shared" si="130"/>
        <v>147768</v>
      </c>
      <c r="AG464" s="156"/>
      <c r="AH464" s="156"/>
      <c r="AI464" s="133"/>
    </row>
    <row r="465" spans="1:35" s="92" customFormat="1" x14ac:dyDescent="0.25">
      <c r="A465" s="64"/>
      <c r="B465" s="65"/>
      <c r="C465" s="65"/>
      <c r="D465" s="67"/>
      <c r="E465" s="68"/>
      <c r="F465" s="68"/>
      <c r="G465" s="69"/>
      <c r="H465" s="69"/>
      <c r="I465" s="69"/>
      <c r="J465" s="69"/>
      <c r="K465" s="69"/>
      <c r="L465" s="69"/>
      <c r="M465" s="69"/>
      <c r="N465" s="69"/>
      <c r="O465" s="70"/>
      <c r="P465" s="69"/>
      <c r="Q465" s="71"/>
      <c r="R465" s="91"/>
      <c r="S465" s="91"/>
      <c r="T465" s="91"/>
      <c r="U465" s="91"/>
      <c r="V465" s="91"/>
      <c r="W465" s="91"/>
      <c r="X465" s="414" t="s">
        <v>562</v>
      </c>
      <c r="Y465" s="325" t="s">
        <v>61</v>
      </c>
      <c r="Z465" s="316">
        <v>11</v>
      </c>
      <c r="AA465" s="316" t="s">
        <v>7</v>
      </c>
      <c r="AB465" s="391" t="s">
        <v>563</v>
      </c>
      <c r="AC465" s="440"/>
      <c r="AD465" s="340">
        <f t="shared" si="129"/>
        <v>148704</v>
      </c>
      <c r="AE465" s="340">
        <f t="shared" si="130"/>
        <v>146074</v>
      </c>
      <c r="AF465" s="340">
        <f t="shared" si="130"/>
        <v>147768</v>
      </c>
      <c r="AG465" s="156"/>
      <c r="AH465" s="156"/>
      <c r="AI465" s="133"/>
    </row>
    <row r="466" spans="1:35" s="92" customFormat="1" x14ac:dyDescent="0.25">
      <c r="A466" s="64"/>
      <c r="B466" s="65"/>
      <c r="C466" s="65"/>
      <c r="D466" s="67"/>
      <c r="E466" s="68"/>
      <c r="F466" s="68"/>
      <c r="G466" s="69"/>
      <c r="H466" s="69"/>
      <c r="I466" s="69"/>
      <c r="J466" s="69"/>
      <c r="K466" s="69"/>
      <c r="L466" s="69"/>
      <c r="M466" s="69"/>
      <c r="N466" s="69"/>
      <c r="O466" s="70"/>
      <c r="P466" s="69"/>
      <c r="Q466" s="71"/>
      <c r="R466" s="91"/>
      <c r="S466" s="91"/>
      <c r="T466" s="91"/>
      <c r="U466" s="91"/>
      <c r="V466" s="91"/>
      <c r="W466" s="91"/>
      <c r="X466" s="414" t="s">
        <v>565</v>
      </c>
      <c r="Y466" s="325" t="s">
        <v>61</v>
      </c>
      <c r="Z466" s="316">
        <v>11</v>
      </c>
      <c r="AA466" s="316" t="s">
        <v>7</v>
      </c>
      <c r="AB466" s="391" t="s">
        <v>564</v>
      </c>
      <c r="AC466" s="440"/>
      <c r="AD466" s="340">
        <f t="shared" si="129"/>
        <v>148704</v>
      </c>
      <c r="AE466" s="340">
        <f t="shared" si="130"/>
        <v>146074</v>
      </c>
      <c r="AF466" s="340">
        <f t="shared" si="130"/>
        <v>147768</v>
      </c>
      <c r="AG466" s="156"/>
      <c r="AH466" s="156"/>
      <c r="AI466" s="133"/>
    </row>
    <row r="467" spans="1:35" s="92" customFormat="1" ht="31.5" x14ac:dyDescent="0.25">
      <c r="A467" s="64"/>
      <c r="B467" s="65"/>
      <c r="C467" s="65"/>
      <c r="D467" s="67"/>
      <c r="E467" s="68"/>
      <c r="F467" s="68"/>
      <c r="G467" s="69"/>
      <c r="H467" s="69"/>
      <c r="I467" s="69"/>
      <c r="J467" s="69"/>
      <c r="K467" s="69"/>
      <c r="L467" s="69"/>
      <c r="M467" s="69"/>
      <c r="N467" s="69"/>
      <c r="O467" s="70"/>
      <c r="P467" s="69"/>
      <c r="Q467" s="71"/>
      <c r="R467" s="91"/>
      <c r="S467" s="91"/>
      <c r="T467" s="91"/>
      <c r="U467" s="91"/>
      <c r="V467" s="91"/>
      <c r="W467" s="91"/>
      <c r="X467" s="414" t="s">
        <v>567</v>
      </c>
      <c r="Y467" s="325" t="s">
        <v>61</v>
      </c>
      <c r="Z467" s="316">
        <v>11</v>
      </c>
      <c r="AA467" s="316" t="s">
        <v>7</v>
      </c>
      <c r="AB467" s="391" t="s">
        <v>566</v>
      </c>
      <c r="AC467" s="440"/>
      <c r="AD467" s="340">
        <f t="shared" si="129"/>
        <v>148704</v>
      </c>
      <c r="AE467" s="340">
        <f t="shared" si="130"/>
        <v>146074</v>
      </c>
      <c r="AF467" s="340">
        <f t="shared" si="130"/>
        <v>147768</v>
      </c>
      <c r="AG467" s="156"/>
      <c r="AH467" s="156"/>
      <c r="AI467" s="133"/>
    </row>
    <row r="468" spans="1:35" s="92" customFormat="1" ht="31.5" x14ac:dyDescent="0.25">
      <c r="A468" s="64"/>
      <c r="B468" s="65"/>
      <c r="C468" s="65"/>
      <c r="D468" s="67"/>
      <c r="E468" s="68"/>
      <c r="F468" s="68"/>
      <c r="G468" s="69"/>
      <c r="H468" s="69"/>
      <c r="I468" s="69"/>
      <c r="J468" s="69"/>
      <c r="K468" s="69"/>
      <c r="L468" s="69"/>
      <c r="M468" s="69"/>
      <c r="N468" s="69"/>
      <c r="O468" s="70"/>
      <c r="P468" s="69"/>
      <c r="Q468" s="71"/>
      <c r="R468" s="91"/>
      <c r="S468" s="91"/>
      <c r="T468" s="91"/>
      <c r="U468" s="91"/>
      <c r="V468" s="91"/>
      <c r="W468" s="91"/>
      <c r="X468" s="337" t="s">
        <v>58</v>
      </c>
      <c r="Y468" s="325" t="s">
        <v>61</v>
      </c>
      <c r="Z468" s="316">
        <v>11</v>
      </c>
      <c r="AA468" s="316" t="s">
        <v>7</v>
      </c>
      <c r="AB468" s="391" t="s">
        <v>566</v>
      </c>
      <c r="AC468" s="440">
        <v>600</v>
      </c>
      <c r="AD468" s="340">
        <f t="shared" si="129"/>
        <v>148704</v>
      </c>
      <c r="AE468" s="340">
        <f t="shared" si="130"/>
        <v>146074</v>
      </c>
      <c r="AF468" s="340">
        <f t="shared" si="130"/>
        <v>147768</v>
      </c>
      <c r="AG468" s="156"/>
      <c r="AH468" s="156"/>
      <c r="AI468" s="133"/>
    </row>
    <row r="469" spans="1:35" s="92" customFormat="1" x14ac:dyDescent="0.25">
      <c r="A469" s="64"/>
      <c r="B469" s="65"/>
      <c r="C469" s="65"/>
      <c r="D469" s="67"/>
      <c r="E469" s="68"/>
      <c r="F469" s="68"/>
      <c r="G469" s="69"/>
      <c r="H469" s="69"/>
      <c r="I469" s="69"/>
      <c r="J469" s="69"/>
      <c r="K469" s="69"/>
      <c r="L469" s="69"/>
      <c r="M469" s="69"/>
      <c r="N469" s="69"/>
      <c r="O469" s="70"/>
      <c r="P469" s="69"/>
      <c r="Q469" s="71"/>
      <c r="R469" s="91"/>
      <c r="S469" s="91"/>
      <c r="T469" s="91"/>
      <c r="U469" s="91"/>
      <c r="V469" s="91"/>
      <c r="W469" s="91"/>
      <c r="X469" s="414" t="s">
        <v>127</v>
      </c>
      <c r="Y469" s="325" t="s">
        <v>61</v>
      </c>
      <c r="Z469" s="316">
        <v>11</v>
      </c>
      <c r="AA469" s="316" t="s">
        <v>7</v>
      </c>
      <c r="AB469" s="391" t="s">
        <v>566</v>
      </c>
      <c r="AC469" s="440">
        <v>620</v>
      </c>
      <c r="AD469" s="340">
        <f>144204+4500</f>
        <v>148704</v>
      </c>
      <c r="AE469" s="340">
        <v>146074</v>
      </c>
      <c r="AF469" s="340">
        <v>147768</v>
      </c>
      <c r="AG469" s="156"/>
      <c r="AH469" s="156"/>
      <c r="AI469" s="133"/>
    </row>
    <row r="470" spans="1:35" s="92" customFormat="1" x14ac:dyDescent="0.25">
      <c r="A470" s="64"/>
      <c r="B470" s="65"/>
      <c r="C470" s="65"/>
      <c r="D470" s="67"/>
      <c r="E470" s="68"/>
      <c r="F470" s="68"/>
      <c r="G470" s="69"/>
      <c r="H470" s="69"/>
      <c r="I470" s="69"/>
      <c r="J470" s="69"/>
      <c r="K470" s="69"/>
      <c r="L470" s="69"/>
      <c r="M470" s="69"/>
      <c r="N470" s="69"/>
      <c r="O470" s="70"/>
      <c r="P470" s="69"/>
      <c r="Q470" s="71"/>
      <c r="R470" s="91"/>
      <c r="S470" s="91"/>
      <c r="T470" s="91"/>
      <c r="U470" s="91"/>
      <c r="V470" s="91"/>
      <c r="W470" s="91"/>
      <c r="X470" s="407" t="s">
        <v>419</v>
      </c>
      <c r="Y470" s="310" t="s">
        <v>61</v>
      </c>
      <c r="Z470" s="339">
        <v>13</v>
      </c>
      <c r="AA470" s="328"/>
      <c r="AB470" s="388"/>
      <c r="AC470" s="334"/>
      <c r="AD470" s="313">
        <f>AD471</f>
        <v>13837.1</v>
      </c>
      <c r="AE470" s="313">
        <f>AE471</f>
        <v>32783.800000000003</v>
      </c>
      <c r="AF470" s="313">
        <f>AF471</f>
        <v>32789.9</v>
      </c>
      <c r="AG470" s="164"/>
      <c r="AH470" s="164"/>
      <c r="AI470" s="133"/>
    </row>
    <row r="471" spans="1:35" x14ac:dyDescent="0.25">
      <c r="A471" s="43"/>
      <c r="B471" s="74"/>
      <c r="C471" s="74"/>
      <c r="D471" s="75"/>
      <c r="E471" s="75"/>
      <c r="F471" s="75"/>
      <c r="G471" s="113"/>
      <c r="H471" s="113"/>
      <c r="I471" s="113"/>
      <c r="J471" s="113"/>
      <c r="K471" s="113"/>
      <c r="L471" s="69"/>
      <c r="M471" s="113"/>
      <c r="N471" s="69"/>
      <c r="O471" s="78"/>
      <c r="P471" s="113"/>
      <c r="Q471" s="79"/>
      <c r="R471" s="114"/>
      <c r="S471" s="114"/>
      <c r="T471" s="114"/>
      <c r="U471" s="114"/>
      <c r="V471" s="114"/>
      <c r="W471" s="114"/>
      <c r="X471" s="337" t="s">
        <v>420</v>
      </c>
      <c r="Y471" s="315" t="s">
        <v>61</v>
      </c>
      <c r="Z471" s="332">
        <v>13</v>
      </c>
      <c r="AA471" s="316" t="s">
        <v>28</v>
      </c>
      <c r="AB471" s="394"/>
      <c r="AC471" s="317"/>
      <c r="AD471" s="375">
        <f>AD475</f>
        <v>13837.1</v>
      </c>
      <c r="AE471" s="375">
        <f>AE475</f>
        <v>32783.800000000003</v>
      </c>
      <c r="AF471" s="375">
        <f>AF475</f>
        <v>32789.9</v>
      </c>
      <c r="AG471" s="156"/>
      <c r="AH471" s="156"/>
      <c r="AI471" s="133"/>
    </row>
    <row r="472" spans="1:35" x14ac:dyDescent="0.25">
      <c r="A472" s="43"/>
      <c r="B472" s="74"/>
      <c r="C472" s="74"/>
      <c r="D472" s="75"/>
      <c r="E472" s="75"/>
      <c r="F472" s="75"/>
      <c r="G472" s="113"/>
      <c r="H472" s="113"/>
      <c r="I472" s="113"/>
      <c r="J472" s="113"/>
      <c r="K472" s="113"/>
      <c r="L472" s="69"/>
      <c r="M472" s="113"/>
      <c r="N472" s="69"/>
      <c r="O472" s="78"/>
      <c r="P472" s="113"/>
      <c r="Q472" s="79"/>
      <c r="R472" s="114"/>
      <c r="S472" s="114"/>
      <c r="T472" s="114"/>
      <c r="U472" s="114"/>
      <c r="V472" s="114"/>
      <c r="W472" s="114"/>
      <c r="X472" s="408" t="s">
        <v>179</v>
      </c>
      <c r="Y472" s="315" t="s">
        <v>61</v>
      </c>
      <c r="Z472" s="332">
        <v>13</v>
      </c>
      <c r="AA472" s="316" t="s">
        <v>28</v>
      </c>
      <c r="AB472" s="391" t="s">
        <v>109</v>
      </c>
      <c r="AC472" s="317"/>
      <c r="AD472" s="375">
        <f>AD475</f>
        <v>13837.1</v>
      </c>
      <c r="AE472" s="375">
        <f>AE475</f>
        <v>32783.800000000003</v>
      </c>
      <c r="AF472" s="375">
        <f>AF475</f>
        <v>32789.9</v>
      </c>
      <c r="AG472" s="156"/>
      <c r="AH472" s="156"/>
      <c r="AI472" s="133"/>
    </row>
    <row r="473" spans="1:35" x14ac:dyDescent="0.25">
      <c r="A473" s="43"/>
      <c r="B473" s="74"/>
      <c r="C473" s="74"/>
      <c r="D473" s="75"/>
      <c r="E473" s="75"/>
      <c r="F473" s="75"/>
      <c r="G473" s="113"/>
      <c r="H473" s="113"/>
      <c r="I473" s="113"/>
      <c r="J473" s="113"/>
      <c r="K473" s="113"/>
      <c r="L473" s="69"/>
      <c r="M473" s="113"/>
      <c r="N473" s="69"/>
      <c r="O473" s="78"/>
      <c r="P473" s="113"/>
      <c r="Q473" s="79"/>
      <c r="R473" s="114"/>
      <c r="S473" s="114"/>
      <c r="T473" s="114"/>
      <c r="U473" s="114"/>
      <c r="V473" s="114"/>
      <c r="W473" s="114"/>
      <c r="X473" s="408" t="s">
        <v>508</v>
      </c>
      <c r="Y473" s="315" t="s">
        <v>61</v>
      </c>
      <c r="Z473" s="332">
        <v>13</v>
      </c>
      <c r="AA473" s="316" t="s">
        <v>28</v>
      </c>
      <c r="AB473" s="391" t="s">
        <v>389</v>
      </c>
      <c r="AC473" s="317"/>
      <c r="AD473" s="375">
        <f t="shared" ref="AD473:AF474" si="131">AD474</f>
        <v>13837.1</v>
      </c>
      <c r="AE473" s="375">
        <f t="shared" si="131"/>
        <v>32783.800000000003</v>
      </c>
      <c r="AF473" s="375">
        <f t="shared" si="131"/>
        <v>32789.9</v>
      </c>
      <c r="AG473" s="156"/>
      <c r="AH473" s="156"/>
      <c r="AI473" s="133"/>
    </row>
    <row r="474" spans="1:35" ht="31.5" x14ac:dyDescent="0.25">
      <c r="A474" s="43"/>
      <c r="B474" s="74"/>
      <c r="C474" s="74"/>
      <c r="D474" s="75"/>
      <c r="E474" s="75"/>
      <c r="F474" s="75"/>
      <c r="G474" s="113"/>
      <c r="H474" s="113"/>
      <c r="I474" s="113"/>
      <c r="J474" s="113"/>
      <c r="K474" s="113"/>
      <c r="L474" s="69"/>
      <c r="M474" s="113"/>
      <c r="N474" s="69"/>
      <c r="O474" s="78"/>
      <c r="P474" s="113"/>
      <c r="Q474" s="79"/>
      <c r="R474" s="114"/>
      <c r="S474" s="114"/>
      <c r="T474" s="114"/>
      <c r="U474" s="114"/>
      <c r="V474" s="114"/>
      <c r="W474" s="114"/>
      <c r="X474" s="417" t="s">
        <v>509</v>
      </c>
      <c r="Y474" s="315" t="s">
        <v>61</v>
      </c>
      <c r="Z474" s="332">
        <v>13</v>
      </c>
      <c r="AA474" s="316" t="s">
        <v>28</v>
      </c>
      <c r="AB474" s="391" t="s">
        <v>391</v>
      </c>
      <c r="AC474" s="317"/>
      <c r="AD474" s="375">
        <f t="shared" si="131"/>
        <v>13837.1</v>
      </c>
      <c r="AE474" s="375">
        <f t="shared" si="131"/>
        <v>32783.800000000003</v>
      </c>
      <c r="AF474" s="375">
        <f t="shared" si="131"/>
        <v>32789.9</v>
      </c>
      <c r="AG474" s="156"/>
      <c r="AH474" s="156"/>
      <c r="AI474" s="133"/>
    </row>
    <row r="475" spans="1:35" x14ac:dyDescent="0.25">
      <c r="A475" s="84"/>
      <c r="B475" s="74"/>
      <c r="C475" s="74"/>
      <c r="D475" s="75"/>
      <c r="E475" s="75"/>
      <c r="F475" s="75"/>
      <c r="G475" s="113"/>
      <c r="H475" s="113"/>
      <c r="I475" s="113"/>
      <c r="J475" s="113"/>
      <c r="K475" s="113"/>
      <c r="L475" s="69"/>
      <c r="M475" s="113"/>
      <c r="N475" s="69"/>
      <c r="O475" s="78"/>
      <c r="P475" s="113"/>
      <c r="Q475" s="79"/>
      <c r="R475" s="114"/>
      <c r="S475" s="114"/>
      <c r="T475" s="114"/>
      <c r="U475" s="114"/>
      <c r="V475" s="114"/>
      <c r="W475" s="114"/>
      <c r="X475" s="408" t="s">
        <v>181</v>
      </c>
      <c r="Y475" s="315" t="s">
        <v>61</v>
      </c>
      <c r="Z475" s="332">
        <v>13</v>
      </c>
      <c r="AA475" s="316" t="s">
        <v>28</v>
      </c>
      <c r="AB475" s="391" t="s">
        <v>510</v>
      </c>
      <c r="AC475" s="317"/>
      <c r="AD475" s="375">
        <f t="shared" ref="AD475:AF476" si="132">AD476</f>
        <v>13837.1</v>
      </c>
      <c r="AE475" s="375">
        <f t="shared" si="132"/>
        <v>32783.800000000003</v>
      </c>
      <c r="AF475" s="375">
        <f t="shared" si="132"/>
        <v>32789.9</v>
      </c>
      <c r="AG475" s="156"/>
      <c r="AH475" s="156"/>
      <c r="AI475" s="133"/>
    </row>
    <row r="476" spans="1:35" x14ac:dyDescent="0.25">
      <c r="A476" s="85"/>
      <c r="B476" s="74"/>
      <c r="C476" s="74"/>
      <c r="D476" s="75"/>
      <c r="E476" s="75"/>
      <c r="F476" s="75"/>
      <c r="G476" s="113"/>
      <c r="H476" s="113"/>
      <c r="I476" s="113"/>
      <c r="J476" s="113"/>
      <c r="K476" s="113"/>
      <c r="L476" s="69"/>
      <c r="M476" s="113"/>
      <c r="N476" s="69"/>
      <c r="O476" s="78"/>
      <c r="P476" s="113"/>
      <c r="Q476" s="79"/>
      <c r="R476" s="114"/>
      <c r="S476" s="114"/>
      <c r="T476" s="114"/>
      <c r="U476" s="114"/>
      <c r="V476" s="114"/>
      <c r="W476" s="114"/>
      <c r="X476" s="337" t="s">
        <v>65</v>
      </c>
      <c r="Y476" s="315" t="s">
        <v>61</v>
      </c>
      <c r="Z476" s="332">
        <v>13</v>
      </c>
      <c r="AA476" s="316" t="s">
        <v>28</v>
      </c>
      <c r="AB476" s="391" t="s">
        <v>510</v>
      </c>
      <c r="AC476" s="317">
        <v>700</v>
      </c>
      <c r="AD476" s="375">
        <f t="shared" si="132"/>
        <v>13837.1</v>
      </c>
      <c r="AE476" s="375">
        <f t="shared" si="132"/>
        <v>32783.800000000003</v>
      </c>
      <c r="AF476" s="375">
        <f t="shared" si="132"/>
        <v>32789.9</v>
      </c>
      <c r="AG476" s="156"/>
      <c r="AH476" s="156"/>
      <c r="AI476" s="133"/>
    </row>
    <row r="477" spans="1:35" s="99" customFormat="1" x14ac:dyDescent="0.25">
      <c r="A477" s="86"/>
      <c r="B477" s="74"/>
      <c r="C477" s="74"/>
      <c r="D477" s="75"/>
      <c r="E477" s="75"/>
      <c r="F477" s="75"/>
      <c r="G477" s="113"/>
      <c r="H477" s="101"/>
      <c r="I477" s="45"/>
      <c r="J477" s="45"/>
      <c r="K477" s="45"/>
      <c r="L477" s="69"/>
      <c r="M477" s="45"/>
      <c r="N477" s="69"/>
      <c r="O477" s="78"/>
      <c r="P477" s="113"/>
      <c r="Q477" s="79"/>
      <c r="R477" s="80"/>
      <c r="S477" s="83"/>
      <c r="T477" s="83"/>
      <c r="U477" s="83"/>
      <c r="V477" s="83"/>
      <c r="W477" s="101"/>
      <c r="X477" s="337" t="s">
        <v>341</v>
      </c>
      <c r="Y477" s="315" t="s">
        <v>61</v>
      </c>
      <c r="Z477" s="332">
        <v>13</v>
      </c>
      <c r="AA477" s="316" t="s">
        <v>28</v>
      </c>
      <c r="AB477" s="391" t="s">
        <v>510</v>
      </c>
      <c r="AC477" s="317">
        <v>730</v>
      </c>
      <c r="AD477" s="375">
        <v>13837.1</v>
      </c>
      <c r="AE477" s="375">
        <v>32783.800000000003</v>
      </c>
      <c r="AF477" s="375">
        <v>32789.9</v>
      </c>
      <c r="AG477" s="156"/>
      <c r="AH477" s="156"/>
      <c r="AI477" s="133"/>
    </row>
    <row r="478" spans="1:35" ht="18.75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407" t="s">
        <v>393</v>
      </c>
      <c r="Y478" s="310" t="s">
        <v>6</v>
      </c>
      <c r="Z478" s="341"/>
      <c r="AA478" s="335"/>
      <c r="AB478" s="390"/>
      <c r="AC478" s="342"/>
      <c r="AD478" s="313">
        <f>AD479+AD498</f>
        <v>17646.400000000001</v>
      </c>
      <c r="AE478" s="313">
        <f>AE479+AE498</f>
        <v>16647.399999999998</v>
      </c>
      <c r="AF478" s="313">
        <f>AF479+AF498</f>
        <v>16724.8</v>
      </c>
    </row>
    <row r="479" spans="1:3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07" t="s">
        <v>24</v>
      </c>
      <c r="Y479" s="310" t="s">
        <v>6</v>
      </c>
      <c r="Z479" s="311" t="s">
        <v>28</v>
      </c>
      <c r="AA479" s="389"/>
      <c r="AB479" s="390"/>
      <c r="AC479" s="334"/>
      <c r="AD479" s="313">
        <f t="shared" ref="AD479:AF480" si="133">AD480</f>
        <v>17169.400000000001</v>
      </c>
      <c r="AE479" s="313">
        <f t="shared" si="133"/>
        <v>16170.399999999998</v>
      </c>
      <c r="AF479" s="313">
        <f t="shared" si="133"/>
        <v>16247.8</v>
      </c>
      <c r="AI479" s="16"/>
    </row>
    <row r="480" spans="1:35" ht="31.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337" t="s">
        <v>27</v>
      </c>
      <c r="Y480" s="315" t="s">
        <v>6</v>
      </c>
      <c r="Z480" s="316" t="s">
        <v>28</v>
      </c>
      <c r="AA480" s="316" t="s">
        <v>7</v>
      </c>
      <c r="AB480" s="388"/>
      <c r="AC480" s="342"/>
      <c r="AD480" s="375">
        <f t="shared" si="133"/>
        <v>17169.400000000001</v>
      </c>
      <c r="AE480" s="375">
        <f t="shared" si="133"/>
        <v>16170.399999999998</v>
      </c>
      <c r="AF480" s="375">
        <f t="shared" si="133"/>
        <v>16247.8</v>
      </c>
      <c r="AG480" s="3"/>
      <c r="AH480" s="3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08" t="s">
        <v>266</v>
      </c>
      <c r="Y481" s="315" t="s">
        <v>6</v>
      </c>
      <c r="Z481" s="316" t="s">
        <v>28</v>
      </c>
      <c r="AA481" s="316" t="s">
        <v>7</v>
      </c>
      <c r="AB481" s="391" t="s">
        <v>96</v>
      </c>
      <c r="AC481" s="342"/>
      <c r="AD481" s="375">
        <f>AD482+AD486+AD488</f>
        <v>17169.400000000001</v>
      </c>
      <c r="AE481" s="375">
        <f>AE482+AE486+AE488</f>
        <v>16170.399999999998</v>
      </c>
      <c r="AF481" s="375">
        <f>AF482+AF486+AF488</f>
        <v>16247.8</v>
      </c>
      <c r="AG481" s="3"/>
      <c r="AH481" s="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30" t="s">
        <v>273</v>
      </c>
      <c r="Y482" s="315" t="s">
        <v>6</v>
      </c>
      <c r="Z482" s="316" t="s">
        <v>28</v>
      </c>
      <c r="AA482" s="316" t="s">
        <v>7</v>
      </c>
      <c r="AB482" s="391" t="s">
        <v>276</v>
      </c>
      <c r="AC482" s="317"/>
      <c r="AD482" s="375">
        <f t="shared" ref="AD482:AF483" si="134">AD483</f>
        <v>2859.6</v>
      </c>
      <c r="AE482" s="375">
        <f t="shared" si="134"/>
        <v>2656.8</v>
      </c>
      <c r="AF482" s="375">
        <f t="shared" si="134"/>
        <v>2656.8</v>
      </c>
      <c r="AG482" s="3"/>
      <c r="AH482" s="3"/>
    </row>
    <row r="483" spans="1:34" ht="47.25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337" t="s">
        <v>40</v>
      </c>
      <c r="Y483" s="315" t="s">
        <v>6</v>
      </c>
      <c r="Z483" s="316" t="s">
        <v>28</v>
      </c>
      <c r="AA483" s="316" t="s">
        <v>7</v>
      </c>
      <c r="AB483" s="391" t="s">
        <v>276</v>
      </c>
      <c r="AC483" s="342">
        <v>100</v>
      </c>
      <c r="AD483" s="375">
        <f t="shared" si="134"/>
        <v>2859.6</v>
      </c>
      <c r="AE483" s="375">
        <f t="shared" si="134"/>
        <v>2656.8</v>
      </c>
      <c r="AF483" s="375">
        <f t="shared" si="134"/>
        <v>2656.8</v>
      </c>
      <c r="AG483" s="3"/>
      <c r="AH483" s="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337" t="s">
        <v>93</v>
      </c>
      <c r="Y484" s="315" t="s">
        <v>6</v>
      </c>
      <c r="Z484" s="316" t="s">
        <v>28</v>
      </c>
      <c r="AA484" s="316" t="s">
        <v>7</v>
      </c>
      <c r="AB484" s="391" t="s">
        <v>276</v>
      </c>
      <c r="AC484" s="317">
        <v>120</v>
      </c>
      <c r="AD484" s="375">
        <v>2859.6</v>
      </c>
      <c r="AE484" s="375">
        <v>2656.8</v>
      </c>
      <c r="AF484" s="375">
        <v>2656.8</v>
      </c>
      <c r="AG484" s="129"/>
      <c r="AH484" s="129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337" t="s">
        <v>318</v>
      </c>
      <c r="Y485" s="315" t="s">
        <v>6</v>
      </c>
      <c r="Z485" s="316" t="s">
        <v>28</v>
      </c>
      <c r="AA485" s="316" t="s">
        <v>7</v>
      </c>
      <c r="AB485" s="391" t="s">
        <v>277</v>
      </c>
      <c r="AC485" s="317"/>
      <c r="AD485" s="375">
        <f>AD487</f>
        <v>2285.6</v>
      </c>
      <c r="AE485" s="375">
        <f>AE487</f>
        <v>2125.5</v>
      </c>
      <c r="AF485" s="375">
        <f>AF487</f>
        <v>2125.5</v>
      </c>
      <c r="AG485" s="129"/>
      <c r="AH485" s="129"/>
    </row>
    <row r="486" spans="1:34" ht="47.25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337" t="s">
        <v>40</v>
      </c>
      <c r="Y486" s="315" t="s">
        <v>6</v>
      </c>
      <c r="Z486" s="316" t="s">
        <v>28</v>
      </c>
      <c r="AA486" s="316" t="s">
        <v>7</v>
      </c>
      <c r="AB486" s="391" t="s">
        <v>277</v>
      </c>
      <c r="AC486" s="342">
        <v>100</v>
      </c>
      <c r="AD486" s="375">
        <f>AD487</f>
        <v>2285.6</v>
      </c>
      <c r="AE486" s="375">
        <f>AE487</f>
        <v>2125.5</v>
      </c>
      <c r="AF486" s="375">
        <f>AF487</f>
        <v>2125.5</v>
      </c>
      <c r="AG486" s="129"/>
      <c r="AH486" s="129"/>
    </row>
    <row r="487" spans="1:34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337" t="s">
        <v>93</v>
      </c>
      <c r="Y487" s="315" t="s">
        <v>6</v>
      </c>
      <c r="Z487" s="316" t="s">
        <v>28</v>
      </c>
      <c r="AA487" s="316" t="s">
        <v>7</v>
      </c>
      <c r="AB487" s="391" t="s">
        <v>277</v>
      </c>
      <c r="AC487" s="317">
        <v>120</v>
      </c>
      <c r="AD487" s="375">
        <v>2285.6</v>
      </c>
      <c r="AE487" s="375">
        <v>2125.5</v>
      </c>
      <c r="AF487" s="375">
        <v>2125.5</v>
      </c>
      <c r="AG487" s="129"/>
      <c r="AH487" s="129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15" t="s">
        <v>274</v>
      </c>
      <c r="Y488" s="315" t="s">
        <v>6</v>
      </c>
      <c r="Z488" s="316" t="s">
        <v>28</v>
      </c>
      <c r="AA488" s="316" t="s">
        <v>7</v>
      </c>
      <c r="AB488" s="391" t="s">
        <v>275</v>
      </c>
      <c r="AC488" s="317"/>
      <c r="AD488" s="375">
        <f>AD489+AD492+AD495</f>
        <v>12024.2</v>
      </c>
      <c r="AE488" s="375">
        <f>AE489+AE492+AE495</f>
        <v>11388.099999999999</v>
      </c>
      <c r="AF488" s="375">
        <f>AF489+AF492+AF495</f>
        <v>11465.5</v>
      </c>
      <c r="AG488" s="129"/>
      <c r="AH488" s="129"/>
    </row>
    <row r="489" spans="1:34" ht="31.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337" t="s">
        <v>278</v>
      </c>
      <c r="Y489" s="315" t="s">
        <v>6</v>
      </c>
      <c r="Z489" s="316" t="s">
        <v>28</v>
      </c>
      <c r="AA489" s="316" t="s">
        <v>7</v>
      </c>
      <c r="AB489" s="391" t="s">
        <v>279</v>
      </c>
      <c r="AC489" s="317"/>
      <c r="AD489" s="375">
        <f t="shared" ref="AD489:AF490" si="135">AD490</f>
        <v>1873</v>
      </c>
      <c r="AE489" s="375">
        <f t="shared" si="135"/>
        <v>1945.8</v>
      </c>
      <c r="AF489" s="375">
        <f t="shared" si="135"/>
        <v>2023.2</v>
      </c>
      <c r="AG489" s="129"/>
      <c r="AH489" s="129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337" t="s">
        <v>117</v>
      </c>
      <c r="Y490" s="315" t="s">
        <v>6</v>
      </c>
      <c r="Z490" s="316" t="s">
        <v>28</v>
      </c>
      <c r="AA490" s="316" t="s">
        <v>7</v>
      </c>
      <c r="AB490" s="391" t="s">
        <v>279</v>
      </c>
      <c r="AC490" s="317">
        <v>200</v>
      </c>
      <c r="AD490" s="375">
        <f t="shared" si="135"/>
        <v>1873</v>
      </c>
      <c r="AE490" s="375">
        <f t="shared" si="135"/>
        <v>1945.8</v>
      </c>
      <c r="AF490" s="375">
        <f t="shared" si="135"/>
        <v>2023.2</v>
      </c>
      <c r="AG490" s="129"/>
      <c r="AH490" s="129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337" t="s">
        <v>50</v>
      </c>
      <c r="Y491" s="315" t="s">
        <v>6</v>
      </c>
      <c r="Z491" s="316" t="s">
        <v>28</v>
      </c>
      <c r="AA491" s="316" t="s">
        <v>7</v>
      </c>
      <c r="AB491" s="391" t="s">
        <v>279</v>
      </c>
      <c r="AC491" s="317">
        <v>240</v>
      </c>
      <c r="AD491" s="375">
        <v>1873</v>
      </c>
      <c r="AE491" s="375">
        <v>1945.8</v>
      </c>
      <c r="AF491" s="375">
        <v>2023.2</v>
      </c>
      <c r="AG491" s="218"/>
      <c r="AH491" s="129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337" t="s">
        <v>282</v>
      </c>
      <c r="Y492" s="315" t="s">
        <v>6</v>
      </c>
      <c r="Z492" s="316" t="s">
        <v>28</v>
      </c>
      <c r="AA492" s="316" t="s">
        <v>7</v>
      </c>
      <c r="AB492" s="391" t="s">
        <v>280</v>
      </c>
      <c r="AC492" s="317"/>
      <c r="AD492" s="375">
        <f t="shared" ref="AD492:AF493" si="136">AD493</f>
        <v>5224.2</v>
      </c>
      <c r="AE492" s="375">
        <f t="shared" si="136"/>
        <v>4863.8999999999996</v>
      </c>
      <c r="AF492" s="375">
        <f t="shared" si="136"/>
        <v>4863.8999999999996</v>
      </c>
      <c r="AG492" s="129"/>
      <c r="AH492" s="129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337" t="s">
        <v>40</v>
      </c>
      <c r="Y493" s="315" t="s">
        <v>6</v>
      </c>
      <c r="Z493" s="316" t="s">
        <v>28</v>
      </c>
      <c r="AA493" s="316" t="s">
        <v>7</v>
      </c>
      <c r="AB493" s="391" t="s">
        <v>280</v>
      </c>
      <c r="AC493" s="342">
        <v>100</v>
      </c>
      <c r="AD493" s="375">
        <f t="shared" si="136"/>
        <v>5224.2</v>
      </c>
      <c r="AE493" s="375">
        <f t="shared" si="136"/>
        <v>4863.8999999999996</v>
      </c>
      <c r="AF493" s="375">
        <f t="shared" si="136"/>
        <v>4863.8999999999996</v>
      </c>
      <c r="AG493" s="129"/>
      <c r="AH493" s="129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337" t="s">
        <v>93</v>
      </c>
      <c r="Y494" s="315" t="s">
        <v>6</v>
      </c>
      <c r="Z494" s="316" t="s">
        <v>28</v>
      </c>
      <c r="AA494" s="316" t="s">
        <v>7</v>
      </c>
      <c r="AB494" s="391" t="s">
        <v>280</v>
      </c>
      <c r="AC494" s="317">
        <v>120</v>
      </c>
      <c r="AD494" s="375">
        <v>5224.2</v>
      </c>
      <c r="AE494" s="375">
        <v>4863.8999999999996</v>
      </c>
      <c r="AF494" s="375">
        <v>4863.8999999999996</v>
      </c>
      <c r="AG494" s="129"/>
      <c r="AH494" s="129"/>
    </row>
    <row r="495" spans="1:34" ht="31.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337" t="s">
        <v>283</v>
      </c>
      <c r="Y495" s="315" t="s">
        <v>6</v>
      </c>
      <c r="Z495" s="316" t="s">
        <v>28</v>
      </c>
      <c r="AA495" s="316" t="s">
        <v>7</v>
      </c>
      <c r="AB495" s="391" t="s">
        <v>281</v>
      </c>
      <c r="AC495" s="317"/>
      <c r="AD495" s="375">
        <f t="shared" ref="AD495:AF496" si="137">AD496</f>
        <v>4927</v>
      </c>
      <c r="AE495" s="375">
        <f t="shared" si="137"/>
        <v>4578.3999999999996</v>
      </c>
      <c r="AF495" s="375">
        <f t="shared" si="137"/>
        <v>4578.3999999999996</v>
      </c>
      <c r="AG495" s="129"/>
      <c r="AH495" s="129"/>
    </row>
    <row r="496" spans="1:34" ht="47.2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337" t="s">
        <v>40</v>
      </c>
      <c r="Y496" s="315" t="s">
        <v>6</v>
      </c>
      <c r="Z496" s="316" t="s">
        <v>28</v>
      </c>
      <c r="AA496" s="316" t="s">
        <v>7</v>
      </c>
      <c r="AB496" s="391" t="s">
        <v>281</v>
      </c>
      <c r="AC496" s="342">
        <v>100</v>
      </c>
      <c r="AD496" s="375">
        <f t="shared" si="137"/>
        <v>4927</v>
      </c>
      <c r="AE496" s="375">
        <f t="shared" si="137"/>
        <v>4578.3999999999996</v>
      </c>
      <c r="AF496" s="375">
        <f t="shared" si="137"/>
        <v>4578.3999999999996</v>
      </c>
      <c r="AG496" s="129"/>
      <c r="AH496" s="129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337" t="s">
        <v>93</v>
      </c>
      <c r="Y497" s="315" t="s">
        <v>6</v>
      </c>
      <c r="Z497" s="316" t="s">
        <v>28</v>
      </c>
      <c r="AA497" s="316" t="s">
        <v>7</v>
      </c>
      <c r="AB497" s="391" t="s">
        <v>281</v>
      </c>
      <c r="AC497" s="317">
        <v>120</v>
      </c>
      <c r="AD497" s="375">
        <v>4927</v>
      </c>
      <c r="AE497" s="375">
        <v>4578.3999999999996</v>
      </c>
      <c r="AF497" s="375">
        <v>4578.3999999999996</v>
      </c>
      <c r="AG497" s="129"/>
      <c r="AH497" s="129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07" t="s">
        <v>91</v>
      </c>
      <c r="Y498" s="310" t="s">
        <v>6</v>
      </c>
      <c r="Z498" s="328" t="s">
        <v>35</v>
      </c>
      <c r="AA498" s="389"/>
      <c r="AB498" s="388"/>
      <c r="AC498" s="334"/>
      <c r="AD498" s="313">
        <f t="shared" ref="AD498:AF504" si="138">AD499</f>
        <v>477</v>
      </c>
      <c r="AE498" s="313">
        <f t="shared" si="138"/>
        <v>477</v>
      </c>
      <c r="AF498" s="313">
        <f t="shared" si="138"/>
        <v>477</v>
      </c>
      <c r="AG498" s="129"/>
      <c r="AH498" s="129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337" t="s">
        <v>53</v>
      </c>
      <c r="Y499" s="315" t="s">
        <v>6</v>
      </c>
      <c r="Z499" s="316">
        <v>10</v>
      </c>
      <c r="AA499" s="316" t="s">
        <v>28</v>
      </c>
      <c r="AB499" s="390"/>
      <c r="AC499" s="312"/>
      <c r="AD499" s="375">
        <f t="shared" si="138"/>
        <v>477</v>
      </c>
      <c r="AE499" s="375">
        <f t="shared" si="138"/>
        <v>477</v>
      </c>
      <c r="AF499" s="375">
        <f t="shared" si="138"/>
        <v>477</v>
      </c>
      <c r="AG499" s="129"/>
      <c r="AH499" s="129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08" t="s">
        <v>284</v>
      </c>
      <c r="Y500" s="315" t="s">
        <v>6</v>
      </c>
      <c r="Z500" s="316">
        <v>10</v>
      </c>
      <c r="AA500" s="316" t="s">
        <v>28</v>
      </c>
      <c r="AB500" s="391" t="s">
        <v>106</v>
      </c>
      <c r="AC500" s="312"/>
      <c r="AD500" s="375">
        <f t="shared" si="138"/>
        <v>477</v>
      </c>
      <c r="AE500" s="375">
        <f t="shared" si="138"/>
        <v>477</v>
      </c>
      <c r="AF500" s="375">
        <f t="shared" si="138"/>
        <v>477</v>
      </c>
      <c r="AG500" s="129"/>
      <c r="AH500" s="129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08" t="s">
        <v>285</v>
      </c>
      <c r="Y501" s="315" t="s">
        <v>6</v>
      </c>
      <c r="Z501" s="316">
        <v>10</v>
      </c>
      <c r="AA501" s="316" t="s">
        <v>28</v>
      </c>
      <c r="AB501" s="391" t="s">
        <v>115</v>
      </c>
      <c r="AC501" s="312"/>
      <c r="AD501" s="375">
        <f t="shared" si="138"/>
        <v>477</v>
      </c>
      <c r="AE501" s="375">
        <f t="shared" si="138"/>
        <v>477</v>
      </c>
      <c r="AF501" s="375">
        <f t="shared" si="138"/>
        <v>477</v>
      </c>
      <c r="AG501" s="129"/>
      <c r="AH501" s="129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08" t="s">
        <v>446</v>
      </c>
      <c r="Y502" s="315" t="s">
        <v>6</v>
      </c>
      <c r="Z502" s="316">
        <v>10</v>
      </c>
      <c r="AA502" s="316" t="s">
        <v>28</v>
      </c>
      <c r="AB502" s="391" t="s">
        <v>445</v>
      </c>
      <c r="AC502" s="312"/>
      <c r="AD502" s="375">
        <f t="shared" si="138"/>
        <v>477</v>
      </c>
      <c r="AE502" s="375">
        <f t="shared" si="138"/>
        <v>477</v>
      </c>
      <c r="AF502" s="375">
        <f t="shared" si="138"/>
        <v>477</v>
      </c>
      <c r="AG502" s="129"/>
      <c r="AH502" s="129"/>
    </row>
    <row r="503" spans="1:34" ht="31.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17" t="s">
        <v>287</v>
      </c>
      <c r="Y503" s="315" t="s">
        <v>6</v>
      </c>
      <c r="Z503" s="316">
        <v>10</v>
      </c>
      <c r="AA503" s="316" t="s">
        <v>28</v>
      </c>
      <c r="AB503" s="391" t="s">
        <v>444</v>
      </c>
      <c r="AC503" s="312"/>
      <c r="AD503" s="375">
        <f t="shared" si="138"/>
        <v>477</v>
      </c>
      <c r="AE503" s="375">
        <f t="shared" si="138"/>
        <v>477</v>
      </c>
      <c r="AF503" s="375">
        <f t="shared" si="138"/>
        <v>477</v>
      </c>
      <c r="AG503" s="129"/>
      <c r="AH503" s="129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337" t="s">
        <v>94</v>
      </c>
      <c r="Y504" s="315" t="s">
        <v>6</v>
      </c>
      <c r="Z504" s="316">
        <v>10</v>
      </c>
      <c r="AA504" s="316" t="s">
        <v>28</v>
      </c>
      <c r="AB504" s="391" t="s">
        <v>444</v>
      </c>
      <c r="AC504" s="317">
        <v>300</v>
      </c>
      <c r="AD504" s="375">
        <f t="shared" si="138"/>
        <v>477</v>
      </c>
      <c r="AE504" s="375">
        <f t="shared" si="138"/>
        <v>477</v>
      </c>
      <c r="AF504" s="375">
        <f t="shared" si="138"/>
        <v>477</v>
      </c>
      <c r="AG504" s="129"/>
      <c r="AH504" s="129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337" t="s">
        <v>39</v>
      </c>
      <c r="Y505" s="315" t="s">
        <v>6</v>
      </c>
      <c r="Z505" s="316">
        <v>10</v>
      </c>
      <c r="AA505" s="316" t="s">
        <v>28</v>
      </c>
      <c r="AB505" s="391" t="s">
        <v>444</v>
      </c>
      <c r="AC505" s="317">
        <v>320</v>
      </c>
      <c r="AD505" s="375">
        <v>477</v>
      </c>
      <c r="AE505" s="375">
        <v>477</v>
      </c>
      <c r="AF505" s="375">
        <v>477</v>
      </c>
      <c r="AG505" s="129"/>
      <c r="AH505" s="129"/>
    </row>
    <row r="506" spans="1:34" ht="18.75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07" t="s">
        <v>394</v>
      </c>
      <c r="Y506" s="310" t="s">
        <v>25</v>
      </c>
      <c r="Z506" s="341"/>
      <c r="AA506" s="345"/>
      <c r="AB506" s="396"/>
      <c r="AC506" s="343"/>
      <c r="AD506" s="313">
        <f>AD507+AD532</f>
        <v>45269.700000000004</v>
      </c>
      <c r="AE506" s="313">
        <f>AE507+AE532</f>
        <v>31045.7</v>
      </c>
      <c r="AF506" s="313">
        <f>AF507+AF532</f>
        <v>32249.000000000004</v>
      </c>
      <c r="AG506" s="129"/>
      <c r="AH506" s="129"/>
    </row>
    <row r="507" spans="1:34" ht="18.75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07" t="s">
        <v>24</v>
      </c>
      <c r="Y507" s="310" t="s">
        <v>25</v>
      </c>
      <c r="Z507" s="311" t="s">
        <v>28</v>
      </c>
      <c r="AA507" s="401"/>
      <c r="AB507" s="402"/>
      <c r="AC507" s="344"/>
      <c r="AD507" s="313">
        <f>AD508+AD526</f>
        <v>44221.3</v>
      </c>
      <c r="AE507" s="313">
        <f t="shared" ref="AE507:AF507" si="139">AE508+AE526</f>
        <v>29997.3</v>
      </c>
      <c r="AF507" s="313">
        <f t="shared" si="139"/>
        <v>31200.600000000002</v>
      </c>
      <c r="AG507" s="129"/>
      <c r="AH507" s="129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337" t="s">
        <v>395</v>
      </c>
      <c r="Y508" s="315" t="s">
        <v>25</v>
      </c>
      <c r="Z508" s="316" t="s">
        <v>28</v>
      </c>
      <c r="AA508" s="316" t="s">
        <v>92</v>
      </c>
      <c r="AB508" s="394"/>
      <c r="AC508" s="317"/>
      <c r="AD508" s="375">
        <f t="shared" ref="AD508:AF509" si="140">AD509</f>
        <v>31717.5</v>
      </c>
      <c r="AE508" s="375">
        <f t="shared" si="140"/>
        <v>29864.7</v>
      </c>
      <c r="AF508" s="375">
        <f t="shared" si="140"/>
        <v>29958.100000000002</v>
      </c>
      <c r="AG508" s="129"/>
      <c r="AH508" s="129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08" t="s">
        <v>179</v>
      </c>
      <c r="Y509" s="315" t="s">
        <v>25</v>
      </c>
      <c r="Z509" s="316" t="s">
        <v>28</v>
      </c>
      <c r="AA509" s="316" t="s">
        <v>92</v>
      </c>
      <c r="AB509" s="391" t="s">
        <v>109</v>
      </c>
      <c r="AC509" s="317"/>
      <c r="AD509" s="375">
        <f t="shared" si="140"/>
        <v>31717.5</v>
      </c>
      <c r="AE509" s="375">
        <f t="shared" si="140"/>
        <v>29864.7</v>
      </c>
      <c r="AF509" s="375">
        <f t="shared" si="140"/>
        <v>29958.100000000002</v>
      </c>
      <c r="AG509" s="129"/>
      <c r="AH509" s="129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08" t="s">
        <v>182</v>
      </c>
      <c r="Y510" s="315" t="s">
        <v>25</v>
      </c>
      <c r="Z510" s="316" t="s">
        <v>28</v>
      </c>
      <c r="AA510" s="316" t="s">
        <v>92</v>
      </c>
      <c r="AB510" s="391" t="s">
        <v>183</v>
      </c>
      <c r="AC510" s="317"/>
      <c r="AD510" s="375">
        <f>AD511+AD522</f>
        <v>31717.5</v>
      </c>
      <c r="AE510" s="375">
        <f>AE511+AE522</f>
        <v>29864.7</v>
      </c>
      <c r="AF510" s="375">
        <f>AF511+AF522</f>
        <v>29958.100000000002</v>
      </c>
      <c r="AG510" s="129"/>
      <c r="AH510" s="129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08" t="s">
        <v>184</v>
      </c>
      <c r="Y511" s="315" t="s">
        <v>25</v>
      </c>
      <c r="Z511" s="316" t="s">
        <v>28</v>
      </c>
      <c r="AA511" s="316" t="s">
        <v>92</v>
      </c>
      <c r="AB511" s="391" t="s">
        <v>185</v>
      </c>
      <c r="AC511" s="317"/>
      <c r="AD511" s="375">
        <f>AD512</f>
        <v>31234.400000000001</v>
      </c>
      <c r="AE511" s="375">
        <f>AE512</f>
        <v>29534.7</v>
      </c>
      <c r="AF511" s="375">
        <f>AF512</f>
        <v>29695.100000000002</v>
      </c>
      <c r="AG511" s="129"/>
      <c r="AH511" s="129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15" t="s">
        <v>202</v>
      </c>
      <c r="Y512" s="315" t="s">
        <v>25</v>
      </c>
      <c r="Z512" s="316" t="s">
        <v>28</v>
      </c>
      <c r="AA512" s="316" t="s">
        <v>92</v>
      </c>
      <c r="AB512" s="393" t="s">
        <v>203</v>
      </c>
      <c r="AC512" s="317"/>
      <c r="AD512" s="375">
        <f>AD513+AD516+AD519</f>
        <v>31234.400000000001</v>
      </c>
      <c r="AE512" s="375">
        <f>AE513+AE516+AE519</f>
        <v>29534.7</v>
      </c>
      <c r="AF512" s="375">
        <f>AF513+AF516+AF519</f>
        <v>29695.100000000002</v>
      </c>
      <c r="AG512" s="129"/>
      <c r="AH512" s="129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337" t="s">
        <v>204</v>
      </c>
      <c r="Y513" s="315" t="s">
        <v>25</v>
      </c>
      <c r="Z513" s="316" t="s">
        <v>28</v>
      </c>
      <c r="AA513" s="316" t="s">
        <v>92</v>
      </c>
      <c r="AB513" s="393" t="s">
        <v>205</v>
      </c>
      <c r="AC513" s="317"/>
      <c r="AD513" s="375">
        <f>AD514</f>
        <v>3239.3</v>
      </c>
      <c r="AE513" s="375">
        <f t="shared" ref="AE513:AF513" si="141">AE514</f>
        <v>3324.5</v>
      </c>
      <c r="AF513" s="375">
        <f t="shared" si="141"/>
        <v>3434.2</v>
      </c>
      <c r="AG513" s="129"/>
      <c r="AH513" s="129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337" t="s">
        <v>117</v>
      </c>
      <c r="Y514" s="315" t="s">
        <v>25</v>
      </c>
      <c r="Z514" s="316" t="s">
        <v>28</v>
      </c>
      <c r="AA514" s="316" t="s">
        <v>92</v>
      </c>
      <c r="AB514" s="393" t="s">
        <v>205</v>
      </c>
      <c r="AC514" s="317">
        <v>200</v>
      </c>
      <c r="AD514" s="375">
        <f>AD515</f>
        <v>3239.3</v>
      </c>
      <c r="AE514" s="375">
        <f>AE515</f>
        <v>3324.5</v>
      </c>
      <c r="AF514" s="375">
        <f>AF515</f>
        <v>3434.2</v>
      </c>
      <c r="AG514" s="129"/>
      <c r="AH514" s="129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337" t="s">
        <v>50</v>
      </c>
      <c r="Y515" s="315" t="s">
        <v>25</v>
      </c>
      <c r="Z515" s="316" t="s">
        <v>28</v>
      </c>
      <c r="AA515" s="316" t="s">
        <v>92</v>
      </c>
      <c r="AB515" s="393" t="s">
        <v>205</v>
      </c>
      <c r="AC515" s="317">
        <v>240</v>
      </c>
      <c r="AD515" s="375">
        <v>3239.3</v>
      </c>
      <c r="AE515" s="375">
        <v>3324.5</v>
      </c>
      <c r="AF515" s="375">
        <v>3434.2</v>
      </c>
      <c r="AG515" s="129"/>
      <c r="AH515" s="129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337" t="s">
        <v>209</v>
      </c>
      <c r="Y516" s="315" t="s">
        <v>25</v>
      </c>
      <c r="Z516" s="316" t="s">
        <v>28</v>
      </c>
      <c r="AA516" s="316" t="s">
        <v>92</v>
      </c>
      <c r="AB516" s="390" t="str">
        <f>AB517</f>
        <v>12 5 01 00162</v>
      </c>
      <c r="AC516" s="317"/>
      <c r="AD516" s="375">
        <f>AD518</f>
        <v>15560.5</v>
      </c>
      <c r="AE516" s="375">
        <f>AE518</f>
        <v>14536.2</v>
      </c>
      <c r="AF516" s="375">
        <f>AF518</f>
        <v>14536.2</v>
      </c>
      <c r="AG516" s="129"/>
      <c r="AH516" s="129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337" t="s">
        <v>40</v>
      </c>
      <c r="Y517" s="315" t="s">
        <v>25</v>
      </c>
      <c r="Z517" s="316" t="s">
        <v>28</v>
      </c>
      <c r="AA517" s="316" t="s">
        <v>92</v>
      </c>
      <c r="AB517" s="390" t="str">
        <f>AB518</f>
        <v>12 5 01 00162</v>
      </c>
      <c r="AC517" s="317">
        <v>100</v>
      </c>
      <c r="AD517" s="375">
        <f>AD518</f>
        <v>15560.5</v>
      </c>
      <c r="AE517" s="375">
        <f>AE518</f>
        <v>14536.2</v>
      </c>
      <c r="AF517" s="375">
        <f>AF518</f>
        <v>14536.2</v>
      </c>
      <c r="AG517" s="129"/>
      <c r="AH517" s="129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337" t="s">
        <v>93</v>
      </c>
      <c r="Y518" s="315" t="s">
        <v>25</v>
      </c>
      <c r="Z518" s="316" t="s">
        <v>28</v>
      </c>
      <c r="AA518" s="316" t="s">
        <v>92</v>
      </c>
      <c r="AB518" s="393" t="s">
        <v>206</v>
      </c>
      <c r="AC518" s="317">
        <v>120</v>
      </c>
      <c r="AD518" s="375">
        <v>15560.5</v>
      </c>
      <c r="AE518" s="375">
        <v>14536.2</v>
      </c>
      <c r="AF518" s="375">
        <v>14536.2</v>
      </c>
      <c r="AG518" s="129"/>
      <c r="AH518" s="129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337" t="s">
        <v>208</v>
      </c>
      <c r="Y519" s="315" t="s">
        <v>25</v>
      </c>
      <c r="Z519" s="316" t="s">
        <v>28</v>
      </c>
      <c r="AA519" s="316" t="s">
        <v>92</v>
      </c>
      <c r="AB519" s="390" t="str">
        <f>AB520</f>
        <v>12 5 01 00163</v>
      </c>
      <c r="AC519" s="317"/>
      <c r="AD519" s="375">
        <f>AD521</f>
        <v>12434.6</v>
      </c>
      <c r="AE519" s="375">
        <f>AE521</f>
        <v>11674</v>
      </c>
      <c r="AF519" s="375">
        <f>AF521</f>
        <v>11724.7</v>
      </c>
      <c r="AG519" s="129"/>
      <c r="AH519" s="129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337" t="s">
        <v>40</v>
      </c>
      <c r="Y520" s="315" t="s">
        <v>25</v>
      </c>
      <c r="Z520" s="316" t="s">
        <v>28</v>
      </c>
      <c r="AA520" s="316" t="s">
        <v>92</v>
      </c>
      <c r="AB520" s="390" t="str">
        <f>AB521</f>
        <v>12 5 01 00163</v>
      </c>
      <c r="AC520" s="317">
        <v>100</v>
      </c>
      <c r="AD520" s="375">
        <f>AD521</f>
        <v>12434.6</v>
      </c>
      <c r="AE520" s="375">
        <f>AE521</f>
        <v>11674</v>
      </c>
      <c r="AF520" s="375">
        <f>AF521</f>
        <v>11724.7</v>
      </c>
      <c r="AG520" s="129"/>
      <c r="AH520" s="129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337" t="s">
        <v>93</v>
      </c>
      <c r="Y521" s="315" t="s">
        <v>25</v>
      </c>
      <c r="Z521" s="316" t="s">
        <v>28</v>
      </c>
      <c r="AA521" s="316" t="s">
        <v>92</v>
      </c>
      <c r="AB521" s="393" t="s">
        <v>207</v>
      </c>
      <c r="AC521" s="317">
        <v>120</v>
      </c>
      <c r="AD521" s="375">
        <v>12434.6</v>
      </c>
      <c r="AE521" s="375">
        <v>11674</v>
      </c>
      <c r="AF521" s="375">
        <v>11724.7</v>
      </c>
      <c r="AG521" s="129"/>
      <c r="AH521" s="129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337" t="s">
        <v>511</v>
      </c>
      <c r="Y522" s="315" t="s">
        <v>25</v>
      </c>
      <c r="Z522" s="316" t="s">
        <v>28</v>
      </c>
      <c r="AA522" s="316" t="s">
        <v>92</v>
      </c>
      <c r="AB522" s="393" t="s">
        <v>512</v>
      </c>
      <c r="AC522" s="317"/>
      <c r="AD522" s="375">
        <f>AD523</f>
        <v>483.1</v>
      </c>
      <c r="AE522" s="375">
        <f t="shared" ref="AE522:AF524" si="142">AE523</f>
        <v>330</v>
      </c>
      <c r="AF522" s="375">
        <f t="shared" si="142"/>
        <v>263</v>
      </c>
      <c r="AG522" s="129"/>
      <c r="AH522" s="129"/>
    </row>
    <row r="523" spans="1:34" ht="78.7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337" t="s">
        <v>390</v>
      </c>
      <c r="Y523" s="315" t="s">
        <v>25</v>
      </c>
      <c r="Z523" s="316" t="s">
        <v>28</v>
      </c>
      <c r="AA523" s="316" t="s">
        <v>92</v>
      </c>
      <c r="AB523" s="391" t="s">
        <v>513</v>
      </c>
      <c r="AC523" s="317"/>
      <c r="AD523" s="375">
        <f>AD524</f>
        <v>483.1</v>
      </c>
      <c r="AE523" s="375">
        <f t="shared" si="142"/>
        <v>330</v>
      </c>
      <c r="AF523" s="375">
        <f t="shared" si="142"/>
        <v>263</v>
      </c>
      <c r="AG523" s="129"/>
      <c r="AH523" s="129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337" t="s">
        <v>117</v>
      </c>
      <c r="Y524" s="315" t="s">
        <v>25</v>
      </c>
      <c r="Z524" s="316" t="s">
        <v>28</v>
      </c>
      <c r="AA524" s="316" t="s">
        <v>92</v>
      </c>
      <c r="AB524" s="391" t="s">
        <v>513</v>
      </c>
      <c r="AC524" s="317">
        <v>200</v>
      </c>
      <c r="AD524" s="375">
        <f>AD525</f>
        <v>483.1</v>
      </c>
      <c r="AE524" s="375">
        <f t="shared" si="142"/>
        <v>330</v>
      </c>
      <c r="AF524" s="375">
        <f t="shared" si="142"/>
        <v>263</v>
      </c>
      <c r="AG524" s="129"/>
      <c r="AH524" s="129"/>
    </row>
    <row r="525" spans="1:34" ht="31.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337" t="s">
        <v>50</v>
      </c>
      <c r="Y525" s="315" t="s">
        <v>25</v>
      </c>
      <c r="Z525" s="316" t="s">
        <v>28</v>
      </c>
      <c r="AA525" s="316" t="s">
        <v>92</v>
      </c>
      <c r="AB525" s="391" t="s">
        <v>513</v>
      </c>
      <c r="AC525" s="317">
        <v>240</v>
      </c>
      <c r="AD525" s="375">
        <v>483.1</v>
      </c>
      <c r="AE525" s="375">
        <v>330</v>
      </c>
      <c r="AF525" s="375">
        <v>263</v>
      </c>
      <c r="AG525" s="129"/>
      <c r="AH525" s="129"/>
    </row>
    <row r="526" spans="1:34" s="478" customFormat="1" x14ac:dyDescent="0.25">
      <c r="X526" s="314" t="s">
        <v>14</v>
      </c>
      <c r="Y526" s="315" t="s">
        <v>25</v>
      </c>
      <c r="Z526" s="316" t="s">
        <v>28</v>
      </c>
      <c r="AA526" s="316">
        <v>13</v>
      </c>
      <c r="AB526" s="394"/>
      <c r="AC526" s="317"/>
      <c r="AD526" s="375">
        <f>AD527</f>
        <v>12503.800000000003</v>
      </c>
      <c r="AE526" s="375">
        <f t="shared" ref="AE526:AF528" si="143">AE527</f>
        <v>132.6</v>
      </c>
      <c r="AF526" s="375">
        <f t="shared" si="143"/>
        <v>1242.5</v>
      </c>
      <c r="AG526" s="129"/>
      <c r="AH526" s="129"/>
    </row>
    <row r="527" spans="1:34" s="478" customFormat="1" x14ac:dyDescent="0.25">
      <c r="X527" s="318" t="s">
        <v>218</v>
      </c>
      <c r="Y527" s="315" t="s">
        <v>25</v>
      </c>
      <c r="Z527" s="316" t="s">
        <v>28</v>
      </c>
      <c r="AA527" s="316">
        <v>13</v>
      </c>
      <c r="AB527" s="391" t="s">
        <v>134</v>
      </c>
      <c r="AC527" s="317"/>
      <c r="AD527" s="375">
        <f>AD528</f>
        <v>12503.800000000003</v>
      </c>
      <c r="AE527" s="375">
        <f t="shared" si="143"/>
        <v>132.6</v>
      </c>
      <c r="AF527" s="375">
        <f t="shared" si="143"/>
        <v>1242.5</v>
      </c>
      <c r="AG527" s="129"/>
      <c r="AH527" s="129"/>
    </row>
    <row r="528" spans="1:34" s="478" customFormat="1" x14ac:dyDescent="0.25">
      <c r="X528" s="314" t="s">
        <v>411</v>
      </c>
      <c r="Y528" s="315" t="s">
        <v>25</v>
      </c>
      <c r="Z528" s="326" t="s">
        <v>28</v>
      </c>
      <c r="AA528" s="326">
        <v>13</v>
      </c>
      <c r="AB528" s="395" t="s">
        <v>412</v>
      </c>
      <c r="AC528" s="317"/>
      <c r="AD528" s="375">
        <f>AD529</f>
        <v>12503.800000000003</v>
      </c>
      <c r="AE528" s="375">
        <f t="shared" si="143"/>
        <v>132.6</v>
      </c>
      <c r="AF528" s="375">
        <f t="shared" si="143"/>
        <v>1242.5</v>
      </c>
      <c r="AG528" s="129"/>
      <c r="AH528" s="129"/>
    </row>
    <row r="529" spans="1:34" s="478" customFormat="1" ht="31.5" x14ac:dyDescent="0.25">
      <c r="X529" s="314" t="s">
        <v>414</v>
      </c>
      <c r="Y529" s="315" t="s">
        <v>25</v>
      </c>
      <c r="Z529" s="326" t="s">
        <v>28</v>
      </c>
      <c r="AA529" s="326">
        <v>13</v>
      </c>
      <c r="AB529" s="395" t="s">
        <v>415</v>
      </c>
      <c r="AC529" s="327"/>
      <c r="AD529" s="375">
        <f t="shared" ref="AD529:AF530" si="144">AD530</f>
        <v>12503.800000000003</v>
      </c>
      <c r="AE529" s="375">
        <f t="shared" si="144"/>
        <v>132.6</v>
      </c>
      <c r="AF529" s="375">
        <f t="shared" si="144"/>
        <v>1242.5</v>
      </c>
      <c r="AG529" s="129"/>
      <c r="AH529" s="129"/>
    </row>
    <row r="530" spans="1:34" s="478" customFormat="1" x14ac:dyDescent="0.25">
      <c r="X530" s="314" t="s">
        <v>41</v>
      </c>
      <c r="Y530" s="315" t="s">
        <v>25</v>
      </c>
      <c r="Z530" s="326" t="s">
        <v>28</v>
      </c>
      <c r="AA530" s="326">
        <v>13</v>
      </c>
      <c r="AB530" s="395" t="s">
        <v>415</v>
      </c>
      <c r="AC530" s="327">
        <v>800</v>
      </c>
      <c r="AD530" s="375">
        <f t="shared" si="144"/>
        <v>12503.800000000003</v>
      </c>
      <c r="AE530" s="375">
        <f t="shared" si="144"/>
        <v>132.6</v>
      </c>
      <c r="AF530" s="375">
        <f t="shared" si="144"/>
        <v>1242.5</v>
      </c>
      <c r="AG530" s="129"/>
      <c r="AH530" s="129"/>
    </row>
    <row r="531" spans="1:34" s="478" customFormat="1" x14ac:dyDescent="0.25">
      <c r="X531" s="314" t="s">
        <v>133</v>
      </c>
      <c r="Y531" s="315" t="s">
        <v>25</v>
      </c>
      <c r="Z531" s="326" t="s">
        <v>28</v>
      </c>
      <c r="AA531" s="326">
        <v>13</v>
      </c>
      <c r="AB531" s="395" t="s">
        <v>415</v>
      </c>
      <c r="AC531" s="327">
        <v>870</v>
      </c>
      <c r="AD531" s="374">
        <f>39212.4+5700.4-139-23270-9000</f>
        <v>12503.800000000003</v>
      </c>
      <c r="AE531" s="375">
        <f>132.6</f>
        <v>132.6</v>
      </c>
      <c r="AF531" s="375">
        <v>1242.5</v>
      </c>
      <c r="AG531" s="129"/>
      <c r="AH531" s="129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07" t="s">
        <v>91</v>
      </c>
      <c r="Y532" s="310" t="s">
        <v>25</v>
      </c>
      <c r="Z532" s="328" t="s">
        <v>35</v>
      </c>
      <c r="AA532" s="389"/>
      <c r="AB532" s="388"/>
      <c r="AC532" s="334"/>
      <c r="AD532" s="313">
        <f t="shared" ref="AD532:AF538" si="145">AD533</f>
        <v>1048.4000000000001</v>
      </c>
      <c r="AE532" s="313">
        <f t="shared" si="145"/>
        <v>1048.4000000000001</v>
      </c>
      <c r="AF532" s="313">
        <f t="shared" si="145"/>
        <v>1048.4000000000001</v>
      </c>
      <c r="AG532" s="129"/>
      <c r="AH532" s="129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337" t="s">
        <v>53</v>
      </c>
      <c r="Y533" s="315" t="s">
        <v>25</v>
      </c>
      <c r="Z533" s="316">
        <v>10</v>
      </c>
      <c r="AA533" s="316" t="s">
        <v>28</v>
      </c>
      <c r="AB533" s="390"/>
      <c r="AC533" s="312"/>
      <c r="AD533" s="375">
        <f t="shared" si="145"/>
        <v>1048.4000000000001</v>
      </c>
      <c r="AE533" s="375">
        <f t="shared" si="145"/>
        <v>1048.4000000000001</v>
      </c>
      <c r="AF533" s="375">
        <f t="shared" si="145"/>
        <v>1048.4000000000001</v>
      </c>
      <c r="AG533" s="129"/>
      <c r="AH533" s="129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08" t="s">
        <v>284</v>
      </c>
      <c r="Y534" s="315" t="s">
        <v>25</v>
      </c>
      <c r="Z534" s="316">
        <v>10</v>
      </c>
      <c r="AA534" s="316" t="s">
        <v>28</v>
      </c>
      <c r="AB534" s="391" t="s">
        <v>106</v>
      </c>
      <c r="AC534" s="312"/>
      <c r="AD534" s="375">
        <f t="shared" si="145"/>
        <v>1048.4000000000001</v>
      </c>
      <c r="AE534" s="375">
        <f t="shared" si="145"/>
        <v>1048.4000000000001</v>
      </c>
      <c r="AF534" s="375">
        <f t="shared" si="145"/>
        <v>1048.4000000000001</v>
      </c>
      <c r="AG534" s="129"/>
      <c r="AH534" s="129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08" t="s">
        <v>285</v>
      </c>
      <c r="Y535" s="315" t="s">
        <v>25</v>
      </c>
      <c r="Z535" s="316">
        <v>10</v>
      </c>
      <c r="AA535" s="316" t="s">
        <v>28</v>
      </c>
      <c r="AB535" s="391" t="s">
        <v>115</v>
      </c>
      <c r="AC535" s="312"/>
      <c r="AD535" s="375">
        <f t="shared" si="145"/>
        <v>1048.4000000000001</v>
      </c>
      <c r="AE535" s="375">
        <f t="shared" si="145"/>
        <v>1048.4000000000001</v>
      </c>
      <c r="AF535" s="375">
        <f t="shared" si="145"/>
        <v>1048.4000000000001</v>
      </c>
      <c r="AG535" s="129"/>
      <c r="AH535" s="129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08" t="s">
        <v>446</v>
      </c>
      <c r="Y536" s="315" t="s">
        <v>25</v>
      </c>
      <c r="Z536" s="316">
        <v>10</v>
      </c>
      <c r="AA536" s="316" t="s">
        <v>28</v>
      </c>
      <c r="AB536" s="391" t="s">
        <v>445</v>
      </c>
      <c r="AC536" s="312"/>
      <c r="AD536" s="375">
        <f t="shared" si="145"/>
        <v>1048.4000000000001</v>
      </c>
      <c r="AE536" s="375">
        <f t="shared" si="145"/>
        <v>1048.4000000000001</v>
      </c>
      <c r="AF536" s="375">
        <f t="shared" si="145"/>
        <v>1048.4000000000001</v>
      </c>
      <c r="AG536" s="129"/>
      <c r="AH536" s="129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17" t="s">
        <v>287</v>
      </c>
      <c r="Y537" s="315" t="s">
        <v>25</v>
      </c>
      <c r="Z537" s="316">
        <v>10</v>
      </c>
      <c r="AA537" s="316" t="s">
        <v>28</v>
      </c>
      <c r="AB537" s="391" t="s">
        <v>444</v>
      </c>
      <c r="AC537" s="312"/>
      <c r="AD537" s="375">
        <f t="shared" si="145"/>
        <v>1048.4000000000001</v>
      </c>
      <c r="AE537" s="375">
        <f t="shared" si="145"/>
        <v>1048.4000000000001</v>
      </c>
      <c r="AF537" s="375">
        <f t="shared" si="145"/>
        <v>1048.4000000000001</v>
      </c>
      <c r="AG537" s="129"/>
      <c r="AH537" s="129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337" t="s">
        <v>94</v>
      </c>
      <c r="Y538" s="315" t="s">
        <v>25</v>
      </c>
      <c r="Z538" s="316">
        <v>10</v>
      </c>
      <c r="AA538" s="316" t="s">
        <v>28</v>
      </c>
      <c r="AB538" s="391" t="s">
        <v>444</v>
      </c>
      <c r="AC538" s="317">
        <v>300</v>
      </c>
      <c r="AD538" s="375">
        <f t="shared" si="145"/>
        <v>1048.4000000000001</v>
      </c>
      <c r="AE538" s="375">
        <f t="shared" si="145"/>
        <v>1048.4000000000001</v>
      </c>
      <c r="AF538" s="375">
        <f t="shared" si="145"/>
        <v>1048.4000000000001</v>
      </c>
      <c r="AG538" s="129"/>
      <c r="AH538" s="129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337" t="s">
        <v>39</v>
      </c>
      <c r="Y539" s="315" t="s">
        <v>25</v>
      </c>
      <c r="Z539" s="316">
        <v>10</v>
      </c>
      <c r="AA539" s="316" t="s">
        <v>28</v>
      </c>
      <c r="AB539" s="391" t="s">
        <v>444</v>
      </c>
      <c r="AC539" s="317">
        <v>320</v>
      </c>
      <c r="AD539" s="375">
        <v>1048.4000000000001</v>
      </c>
      <c r="AE539" s="375">
        <v>1048.4000000000001</v>
      </c>
      <c r="AF539" s="375">
        <v>1048.4000000000001</v>
      </c>
      <c r="AG539" s="129"/>
      <c r="AH539" s="129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07" t="s">
        <v>396</v>
      </c>
      <c r="Y540" s="310" t="s">
        <v>57</v>
      </c>
      <c r="Z540" s="335"/>
      <c r="AA540" s="335"/>
      <c r="AB540" s="390"/>
      <c r="AC540" s="342"/>
      <c r="AD540" s="313">
        <f>AD541+AD574+AD566</f>
        <v>46438.5</v>
      </c>
      <c r="AE540" s="313">
        <f>AE541+AE574+AE566</f>
        <v>24951.300000000003</v>
      </c>
      <c r="AF540" s="313">
        <f>AF541+AF574+AF566</f>
        <v>25023.000000000004</v>
      </c>
      <c r="AG540" s="129"/>
      <c r="AH540" s="129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07" t="s">
        <v>24</v>
      </c>
      <c r="Y541" s="310" t="s">
        <v>57</v>
      </c>
      <c r="Z541" s="311" t="s">
        <v>28</v>
      </c>
      <c r="AA541" s="389"/>
      <c r="AB541" s="388"/>
      <c r="AC541" s="334"/>
      <c r="AD541" s="313">
        <f>AD542</f>
        <v>25989.600000000002</v>
      </c>
      <c r="AE541" s="313">
        <f t="shared" ref="AD541:AF543" si="146">AE542</f>
        <v>24102.400000000001</v>
      </c>
      <c r="AF541" s="313">
        <f t="shared" si="146"/>
        <v>24174.100000000002</v>
      </c>
      <c r="AG541" s="129"/>
      <c r="AH541" s="129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337" t="s">
        <v>14</v>
      </c>
      <c r="Y542" s="315" t="s">
        <v>57</v>
      </c>
      <c r="Z542" s="316" t="s">
        <v>28</v>
      </c>
      <c r="AA542" s="316">
        <v>13</v>
      </c>
      <c r="AB542" s="390"/>
      <c r="AC542" s="342"/>
      <c r="AD542" s="375">
        <f>AD543</f>
        <v>25989.600000000002</v>
      </c>
      <c r="AE542" s="375">
        <f t="shared" si="146"/>
        <v>24102.400000000001</v>
      </c>
      <c r="AF542" s="375">
        <f t="shared" si="146"/>
        <v>24174.100000000002</v>
      </c>
      <c r="AG542" s="129"/>
      <c r="AH542" s="129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08" t="s">
        <v>179</v>
      </c>
      <c r="Y543" s="315" t="s">
        <v>57</v>
      </c>
      <c r="Z543" s="316" t="s">
        <v>28</v>
      </c>
      <c r="AA543" s="316">
        <v>13</v>
      </c>
      <c r="AB543" s="391" t="s">
        <v>109</v>
      </c>
      <c r="AC543" s="317"/>
      <c r="AD543" s="375">
        <f t="shared" si="146"/>
        <v>25989.600000000002</v>
      </c>
      <c r="AE543" s="375">
        <f t="shared" si="146"/>
        <v>24102.400000000001</v>
      </c>
      <c r="AF543" s="375">
        <f t="shared" si="146"/>
        <v>24174.100000000002</v>
      </c>
      <c r="AG543" s="129"/>
      <c r="AH543" s="129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16" t="s">
        <v>507</v>
      </c>
      <c r="Y544" s="315" t="s">
        <v>57</v>
      </c>
      <c r="Z544" s="316" t="s">
        <v>28</v>
      </c>
      <c r="AA544" s="316">
        <v>13</v>
      </c>
      <c r="AB544" s="391" t="s">
        <v>110</v>
      </c>
      <c r="AC544" s="317"/>
      <c r="AD544" s="375">
        <f>AD545+AD549+AD555</f>
        <v>25989.600000000002</v>
      </c>
      <c r="AE544" s="375">
        <f>AE545+AE549+AE555</f>
        <v>24102.400000000001</v>
      </c>
      <c r="AF544" s="375">
        <f>AF545+AF549+AF555</f>
        <v>24174.100000000002</v>
      </c>
      <c r="AG544" s="129"/>
      <c r="AH544" s="129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17" t="s">
        <v>175</v>
      </c>
      <c r="Y545" s="315" t="s">
        <v>57</v>
      </c>
      <c r="Z545" s="316" t="s">
        <v>28</v>
      </c>
      <c r="AA545" s="316">
        <v>13</v>
      </c>
      <c r="AB545" s="391" t="s">
        <v>176</v>
      </c>
      <c r="AC545" s="317"/>
      <c r="AD545" s="375">
        <f t="shared" ref="AD545:AF547" si="147">AD546</f>
        <v>500</v>
      </c>
      <c r="AE545" s="375">
        <f t="shared" si="147"/>
        <v>0</v>
      </c>
      <c r="AF545" s="375">
        <f t="shared" si="147"/>
        <v>0</v>
      </c>
      <c r="AG545" s="129"/>
      <c r="AH545" s="129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15" t="s">
        <v>678</v>
      </c>
      <c r="Y546" s="315" t="s">
        <v>57</v>
      </c>
      <c r="Z546" s="316" t="s">
        <v>28</v>
      </c>
      <c r="AA546" s="316">
        <v>13</v>
      </c>
      <c r="AB546" s="391" t="s">
        <v>178</v>
      </c>
      <c r="AC546" s="342"/>
      <c r="AD546" s="375">
        <f>AD547</f>
        <v>500</v>
      </c>
      <c r="AE546" s="375">
        <f t="shared" si="147"/>
        <v>0</v>
      </c>
      <c r="AF546" s="375">
        <f t="shared" si="147"/>
        <v>0</v>
      </c>
      <c r="AG546" s="129"/>
      <c r="AH546" s="129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337" t="s">
        <v>117</v>
      </c>
      <c r="Y547" s="315" t="s">
        <v>57</v>
      </c>
      <c r="Z547" s="316" t="s">
        <v>28</v>
      </c>
      <c r="AA547" s="316">
        <v>13</v>
      </c>
      <c r="AB547" s="391" t="s">
        <v>178</v>
      </c>
      <c r="AC547" s="317">
        <v>200</v>
      </c>
      <c r="AD547" s="375">
        <f t="shared" si="147"/>
        <v>500</v>
      </c>
      <c r="AE547" s="375">
        <f t="shared" si="147"/>
        <v>0</v>
      </c>
      <c r="AF547" s="375">
        <f t="shared" si="147"/>
        <v>0</v>
      </c>
      <c r="AG547" s="129"/>
      <c r="AH547" s="129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337" t="s">
        <v>50</v>
      </c>
      <c r="Y548" s="315" t="s">
        <v>57</v>
      </c>
      <c r="Z548" s="316" t="s">
        <v>28</v>
      </c>
      <c r="AA548" s="316">
        <v>13</v>
      </c>
      <c r="AB548" s="391" t="s">
        <v>178</v>
      </c>
      <c r="AC548" s="317">
        <v>240</v>
      </c>
      <c r="AD548" s="375">
        <v>500</v>
      </c>
      <c r="AE548" s="375">
        <v>0</v>
      </c>
      <c r="AF548" s="375">
        <v>0</v>
      </c>
      <c r="AG548" s="129"/>
      <c r="AH548" s="129"/>
    </row>
    <row r="549" spans="1:34" ht="47.2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17" t="s">
        <v>657</v>
      </c>
      <c r="Y549" s="315" t="s">
        <v>57</v>
      </c>
      <c r="Z549" s="316" t="s">
        <v>28</v>
      </c>
      <c r="AA549" s="316">
        <v>13</v>
      </c>
      <c r="AB549" s="391" t="s">
        <v>180</v>
      </c>
      <c r="AC549" s="327"/>
      <c r="AD549" s="375">
        <f>AD550</f>
        <v>1326.4</v>
      </c>
      <c r="AE549" s="375">
        <f>AE550</f>
        <v>1326.4</v>
      </c>
      <c r="AF549" s="375">
        <f>AF550</f>
        <v>1326.4</v>
      </c>
      <c r="AG549" s="129"/>
      <c r="AH549" s="129"/>
    </row>
    <row r="550" spans="1:34" ht="47.2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17" t="s">
        <v>571</v>
      </c>
      <c r="Y550" s="315" t="s">
        <v>57</v>
      </c>
      <c r="Z550" s="316" t="s">
        <v>28</v>
      </c>
      <c r="AA550" s="316">
        <v>13</v>
      </c>
      <c r="AB550" s="391" t="s">
        <v>570</v>
      </c>
      <c r="AC550" s="327"/>
      <c r="AD550" s="375">
        <f>AD551+AD553</f>
        <v>1326.4</v>
      </c>
      <c r="AE550" s="375">
        <f>AE551+AE553</f>
        <v>1326.4</v>
      </c>
      <c r="AF550" s="375">
        <f>AF551+AF553</f>
        <v>1326.4</v>
      </c>
      <c r="AG550" s="129"/>
      <c r="AH550" s="129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337" t="s">
        <v>40</v>
      </c>
      <c r="Y551" s="315" t="s">
        <v>57</v>
      </c>
      <c r="Z551" s="316" t="s">
        <v>28</v>
      </c>
      <c r="AA551" s="316">
        <v>13</v>
      </c>
      <c r="AB551" s="391" t="s">
        <v>570</v>
      </c>
      <c r="AC551" s="327">
        <v>100</v>
      </c>
      <c r="AD551" s="375">
        <f>AD552</f>
        <v>1243.9000000000001</v>
      </c>
      <c r="AE551" s="375">
        <f>AE552</f>
        <v>1243.9000000000001</v>
      </c>
      <c r="AF551" s="375">
        <f>AF552</f>
        <v>1243.9000000000001</v>
      </c>
      <c r="AG551" s="129"/>
      <c r="AH551" s="129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10" t="s">
        <v>93</v>
      </c>
      <c r="Y552" s="325" t="s">
        <v>57</v>
      </c>
      <c r="Z552" s="316" t="s">
        <v>28</v>
      </c>
      <c r="AA552" s="316">
        <v>13</v>
      </c>
      <c r="AB552" s="391" t="s">
        <v>570</v>
      </c>
      <c r="AC552" s="327">
        <v>120</v>
      </c>
      <c r="AD552" s="375">
        <v>1243.9000000000001</v>
      </c>
      <c r="AE552" s="375">
        <v>1243.9000000000001</v>
      </c>
      <c r="AF552" s="375">
        <v>1243.9000000000001</v>
      </c>
      <c r="AG552" s="129"/>
      <c r="AH552" s="129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10" t="s">
        <v>117</v>
      </c>
      <c r="Y553" s="325" t="s">
        <v>57</v>
      </c>
      <c r="Z553" s="316" t="s">
        <v>28</v>
      </c>
      <c r="AA553" s="316">
        <v>13</v>
      </c>
      <c r="AB553" s="391" t="s">
        <v>570</v>
      </c>
      <c r="AC553" s="327">
        <v>200</v>
      </c>
      <c r="AD553" s="375">
        <f>AD554</f>
        <v>82.5</v>
      </c>
      <c r="AE553" s="375">
        <f>AE554</f>
        <v>82.5</v>
      </c>
      <c r="AF553" s="375">
        <f>AF554</f>
        <v>82.5</v>
      </c>
      <c r="AG553" s="129"/>
      <c r="AH553" s="129"/>
    </row>
    <row r="554" spans="1:34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10" t="s">
        <v>50</v>
      </c>
      <c r="Y554" s="325" t="s">
        <v>57</v>
      </c>
      <c r="Z554" s="316" t="s">
        <v>28</v>
      </c>
      <c r="AA554" s="316">
        <v>13</v>
      </c>
      <c r="AB554" s="391" t="s">
        <v>570</v>
      </c>
      <c r="AC554" s="327">
        <v>240</v>
      </c>
      <c r="AD554" s="375">
        <v>82.5</v>
      </c>
      <c r="AE554" s="375">
        <v>82.5</v>
      </c>
      <c r="AF554" s="375">
        <v>82.5</v>
      </c>
      <c r="AG554" s="129"/>
      <c r="AH554" s="129"/>
    </row>
    <row r="555" spans="1:34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08" t="s">
        <v>316</v>
      </c>
      <c r="Y555" s="315" t="s">
        <v>57</v>
      </c>
      <c r="Z555" s="316" t="s">
        <v>28</v>
      </c>
      <c r="AA555" s="316">
        <v>13</v>
      </c>
      <c r="AB555" s="391" t="s">
        <v>439</v>
      </c>
      <c r="AC555" s="317"/>
      <c r="AD555" s="375">
        <f>AD556</f>
        <v>24163.200000000001</v>
      </c>
      <c r="AE555" s="375">
        <f>AE556</f>
        <v>22776</v>
      </c>
      <c r="AF555" s="375">
        <f>AF556</f>
        <v>22847.7</v>
      </c>
      <c r="AG555" s="129"/>
      <c r="AH555" s="129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08" t="s">
        <v>319</v>
      </c>
      <c r="Y556" s="315" t="s">
        <v>57</v>
      </c>
      <c r="Z556" s="316" t="s">
        <v>28</v>
      </c>
      <c r="AA556" s="316">
        <v>13</v>
      </c>
      <c r="AB556" s="391" t="s">
        <v>440</v>
      </c>
      <c r="AC556" s="317"/>
      <c r="AD556" s="375">
        <f>AD557+AD560+AD563</f>
        <v>24163.200000000001</v>
      </c>
      <c r="AE556" s="375">
        <f>AE557+AE560+AE563</f>
        <v>22776</v>
      </c>
      <c r="AF556" s="375">
        <f>AF557+AF560+AF563</f>
        <v>22847.7</v>
      </c>
      <c r="AG556" s="129"/>
      <c r="AH556" s="129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08" t="s">
        <v>199</v>
      </c>
      <c r="Y557" s="315" t="s">
        <v>57</v>
      </c>
      <c r="Z557" s="316" t="s">
        <v>28</v>
      </c>
      <c r="AA557" s="316">
        <v>13</v>
      </c>
      <c r="AB557" s="391" t="s">
        <v>441</v>
      </c>
      <c r="AC557" s="317"/>
      <c r="AD557" s="375">
        <f t="shared" ref="AD557:AF558" si="148">AD558</f>
        <v>1857.4</v>
      </c>
      <c r="AE557" s="375">
        <f t="shared" si="148"/>
        <v>1914.7</v>
      </c>
      <c r="AF557" s="375">
        <f t="shared" si="148"/>
        <v>1986.4</v>
      </c>
      <c r="AG557" s="129"/>
      <c r="AH557" s="129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337" t="s">
        <v>117</v>
      </c>
      <c r="Y558" s="315" t="s">
        <v>57</v>
      </c>
      <c r="Z558" s="316" t="s">
        <v>28</v>
      </c>
      <c r="AA558" s="316">
        <v>13</v>
      </c>
      <c r="AB558" s="391" t="s">
        <v>441</v>
      </c>
      <c r="AC558" s="317">
        <v>200</v>
      </c>
      <c r="AD558" s="375">
        <f t="shared" si="148"/>
        <v>1857.4</v>
      </c>
      <c r="AE558" s="375">
        <f t="shared" si="148"/>
        <v>1914.7</v>
      </c>
      <c r="AF558" s="375">
        <f t="shared" si="148"/>
        <v>1986.4</v>
      </c>
      <c r="AG558" s="129"/>
      <c r="AH558" s="129"/>
    </row>
    <row r="559" spans="1:34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337" t="s">
        <v>50</v>
      </c>
      <c r="Y559" s="315" t="s">
        <v>57</v>
      </c>
      <c r="Z559" s="316" t="s">
        <v>28</v>
      </c>
      <c r="AA559" s="316">
        <v>13</v>
      </c>
      <c r="AB559" s="391" t="s">
        <v>441</v>
      </c>
      <c r="AC559" s="317">
        <v>240</v>
      </c>
      <c r="AD559" s="375">
        <v>1857.4</v>
      </c>
      <c r="AE559" s="375">
        <v>1914.7</v>
      </c>
      <c r="AF559" s="375">
        <v>1986.4</v>
      </c>
      <c r="AG559" s="129"/>
      <c r="AH559" s="129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337" t="s">
        <v>200</v>
      </c>
      <c r="Y560" s="315" t="s">
        <v>57</v>
      </c>
      <c r="Z560" s="316" t="s">
        <v>28</v>
      </c>
      <c r="AA560" s="316">
        <v>13</v>
      </c>
      <c r="AB560" s="390" t="str">
        <f>AB561</f>
        <v>12 1 04 00132</v>
      </c>
      <c r="AC560" s="317"/>
      <c r="AD560" s="375">
        <f>AD562</f>
        <v>7018.3</v>
      </c>
      <c r="AE560" s="375">
        <f>AE562</f>
        <v>6526.2</v>
      </c>
      <c r="AF560" s="375">
        <f>AF562</f>
        <v>6526.2</v>
      </c>
      <c r="AG560" s="129"/>
      <c r="AH560" s="129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337" t="s">
        <v>40</v>
      </c>
      <c r="Y561" s="315" t="s">
        <v>57</v>
      </c>
      <c r="Z561" s="316" t="s">
        <v>28</v>
      </c>
      <c r="AA561" s="316">
        <v>13</v>
      </c>
      <c r="AB561" s="390" t="str">
        <f>AB562</f>
        <v>12 1 04 00132</v>
      </c>
      <c r="AC561" s="317">
        <v>100</v>
      </c>
      <c r="AD561" s="375">
        <f>AD562</f>
        <v>7018.3</v>
      </c>
      <c r="AE561" s="375">
        <f>AE562</f>
        <v>6526.2</v>
      </c>
      <c r="AF561" s="375">
        <f>AF562</f>
        <v>6526.2</v>
      </c>
      <c r="AG561" s="129"/>
      <c r="AH561" s="129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337" t="s">
        <v>93</v>
      </c>
      <c r="Y562" s="315" t="s">
        <v>57</v>
      </c>
      <c r="Z562" s="316" t="s">
        <v>28</v>
      </c>
      <c r="AA562" s="316">
        <v>13</v>
      </c>
      <c r="AB562" s="391" t="s">
        <v>442</v>
      </c>
      <c r="AC562" s="317">
        <v>120</v>
      </c>
      <c r="AD562" s="375">
        <v>7018.3</v>
      </c>
      <c r="AE562" s="375">
        <v>6526.2</v>
      </c>
      <c r="AF562" s="375">
        <v>6526.2</v>
      </c>
      <c r="AG562" s="129"/>
      <c r="AH562" s="129"/>
    </row>
    <row r="563" spans="1:34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337" t="s">
        <v>201</v>
      </c>
      <c r="Y563" s="315" t="s">
        <v>57</v>
      </c>
      <c r="Z563" s="316" t="s">
        <v>28</v>
      </c>
      <c r="AA563" s="316">
        <v>13</v>
      </c>
      <c r="AB563" s="390" t="str">
        <f>AB564</f>
        <v>12 1 04 00133</v>
      </c>
      <c r="AC563" s="317"/>
      <c r="AD563" s="375">
        <f>AD565</f>
        <v>15287.5</v>
      </c>
      <c r="AE563" s="375">
        <f>AE565</f>
        <v>14335.1</v>
      </c>
      <c r="AF563" s="375">
        <f>AF565</f>
        <v>14335.1</v>
      </c>
      <c r="AG563" s="129"/>
      <c r="AH563" s="129"/>
    </row>
    <row r="564" spans="1:34" ht="47.2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337" t="s">
        <v>40</v>
      </c>
      <c r="Y564" s="315" t="s">
        <v>57</v>
      </c>
      <c r="Z564" s="316" t="s">
        <v>28</v>
      </c>
      <c r="AA564" s="316">
        <v>13</v>
      </c>
      <c r="AB564" s="390" t="str">
        <f>AB565</f>
        <v>12 1 04 00133</v>
      </c>
      <c r="AC564" s="317">
        <v>100</v>
      </c>
      <c r="AD564" s="375">
        <f>AD565</f>
        <v>15287.5</v>
      </c>
      <c r="AE564" s="375">
        <f>AE565</f>
        <v>14335.1</v>
      </c>
      <c r="AF564" s="375">
        <f>AF565</f>
        <v>14335.1</v>
      </c>
      <c r="AG564" s="129"/>
      <c r="AH564" s="129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337" t="s">
        <v>93</v>
      </c>
      <c r="Y565" s="315" t="s">
        <v>57</v>
      </c>
      <c r="Z565" s="316" t="s">
        <v>28</v>
      </c>
      <c r="AA565" s="316">
        <v>13</v>
      </c>
      <c r="AB565" s="391" t="s">
        <v>443</v>
      </c>
      <c r="AC565" s="317">
        <v>120</v>
      </c>
      <c r="AD565" s="375">
        <v>15287.5</v>
      </c>
      <c r="AE565" s="375">
        <v>14335.1</v>
      </c>
      <c r="AF565" s="375">
        <v>14335.1</v>
      </c>
      <c r="AG565" s="129"/>
      <c r="AH565" s="129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92" t="s">
        <v>3</v>
      </c>
      <c r="Y566" s="315" t="s">
        <v>57</v>
      </c>
      <c r="Z566" s="332" t="s">
        <v>5</v>
      </c>
      <c r="AA566" s="316"/>
      <c r="AB566" s="391"/>
      <c r="AC566" s="317"/>
      <c r="AD566" s="375">
        <f t="shared" ref="AD566:AF572" si="149">AD567</f>
        <v>19600</v>
      </c>
      <c r="AE566" s="375">
        <f t="shared" si="149"/>
        <v>0</v>
      </c>
      <c r="AF566" s="375">
        <f t="shared" si="149"/>
        <v>0</v>
      </c>
      <c r="AG566" s="129"/>
      <c r="AH566" s="129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314" t="s">
        <v>312</v>
      </c>
      <c r="Y567" s="315" t="s">
        <v>57</v>
      </c>
      <c r="Z567" s="316" t="s">
        <v>5</v>
      </c>
      <c r="AA567" s="316" t="s">
        <v>29</v>
      </c>
      <c r="AB567" s="391"/>
      <c r="AC567" s="317"/>
      <c r="AD567" s="375">
        <f t="shared" si="149"/>
        <v>19600</v>
      </c>
      <c r="AE567" s="375">
        <f t="shared" si="149"/>
        <v>0</v>
      </c>
      <c r="AF567" s="375">
        <f t="shared" si="149"/>
        <v>0</v>
      </c>
      <c r="AG567" s="129"/>
      <c r="AH567" s="129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318" t="s">
        <v>179</v>
      </c>
      <c r="Y568" s="315" t="s">
        <v>57</v>
      </c>
      <c r="Z568" s="316" t="s">
        <v>5</v>
      </c>
      <c r="AA568" s="316" t="s">
        <v>29</v>
      </c>
      <c r="AB568" s="391" t="s">
        <v>109</v>
      </c>
      <c r="AC568" s="317"/>
      <c r="AD568" s="375">
        <f t="shared" si="149"/>
        <v>19600</v>
      </c>
      <c r="AE568" s="375">
        <f t="shared" si="149"/>
        <v>0</v>
      </c>
      <c r="AF568" s="375">
        <f t="shared" si="149"/>
        <v>0</v>
      </c>
      <c r="AG568" s="129"/>
      <c r="AH568" s="129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314" t="s">
        <v>46</v>
      </c>
      <c r="Y569" s="315" t="s">
        <v>57</v>
      </c>
      <c r="Z569" s="316" t="s">
        <v>5</v>
      </c>
      <c r="AA569" s="316" t="s">
        <v>29</v>
      </c>
      <c r="AB569" s="391" t="s">
        <v>183</v>
      </c>
      <c r="AC569" s="317"/>
      <c r="AD569" s="375">
        <f t="shared" si="149"/>
        <v>19600</v>
      </c>
      <c r="AE569" s="375">
        <f t="shared" si="149"/>
        <v>0</v>
      </c>
      <c r="AF569" s="375">
        <f t="shared" si="149"/>
        <v>0</v>
      </c>
      <c r="AG569" s="129"/>
      <c r="AH569" s="129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314" t="s">
        <v>316</v>
      </c>
      <c r="Y570" s="315" t="s">
        <v>57</v>
      </c>
      <c r="Z570" s="316" t="s">
        <v>5</v>
      </c>
      <c r="AA570" s="316" t="s">
        <v>29</v>
      </c>
      <c r="AB570" s="391" t="s">
        <v>185</v>
      </c>
      <c r="AC570" s="317"/>
      <c r="AD570" s="375">
        <f t="shared" si="149"/>
        <v>19600</v>
      </c>
      <c r="AE570" s="375">
        <f t="shared" si="149"/>
        <v>0</v>
      </c>
      <c r="AF570" s="375">
        <f t="shared" si="149"/>
        <v>0</v>
      </c>
      <c r="AG570" s="129"/>
      <c r="AH570" s="129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314" t="s">
        <v>724</v>
      </c>
      <c r="Y571" s="315" t="s">
        <v>57</v>
      </c>
      <c r="Z571" s="316" t="s">
        <v>5</v>
      </c>
      <c r="AA571" s="316" t="s">
        <v>29</v>
      </c>
      <c r="AB571" s="391" t="s">
        <v>725</v>
      </c>
      <c r="AC571" s="317"/>
      <c r="AD571" s="375">
        <f t="shared" si="149"/>
        <v>19600</v>
      </c>
      <c r="AE571" s="375">
        <f t="shared" si="149"/>
        <v>0</v>
      </c>
      <c r="AF571" s="375">
        <f t="shared" si="149"/>
        <v>0</v>
      </c>
      <c r="AG571" s="129"/>
      <c r="AH571" s="129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314" t="s">
        <v>41</v>
      </c>
      <c r="Y572" s="315" t="s">
        <v>57</v>
      </c>
      <c r="Z572" s="316" t="s">
        <v>5</v>
      </c>
      <c r="AA572" s="316" t="s">
        <v>29</v>
      </c>
      <c r="AB572" s="391" t="s">
        <v>725</v>
      </c>
      <c r="AC572" s="317">
        <v>800</v>
      </c>
      <c r="AD572" s="375">
        <f t="shared" si="149"/>
        <v>19600</v>
      </c>
      <c r="AE572" s="375">
        <f t="shared" si="149"/>
        <v>0</v>
      </c>
      <c r="AF572" s="375">
        <f t="shared" si="149"/>
        <v>0</v>
      </c>
      <c r="AG572" s="129"/>
      <c r="AH572" s="129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314" t="s">
        <v>118</v>
      </c>
      <c r="Y573" s="315" t="s">
        <v>57</v>
      </c>
      <c r="Z573" s="316" t="s">
        <v>5</v>
      </c>
      <c r="AA573" s="316" t="s">
        <v>29</v>
      </c>
      <c r="AB573" s="391" t="s">
        <v>725</v>
      </c>
      <c r="AC573" s="317">
        <v>810</v>
      </c>
      <c r="AD573" s="375">
        <v>19600</v>
      </c>
      <c r="AE573" s="375">
        <v>0</v>
      </c>
      <c r="AF573" s="375">
        <v>0</v>
      </c>
      <c r="AG573" s="129"/>
      <c r="AH573" s="129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07" t="s">
        <v>91</v>
      </c>
      <c r="Y574" s="310" t="s">
        <v>57</v>
      </c>
      <c r="Z574" s="328" t="s">
        <v>35</v>
      </c>
      <c r="AA574" s="389"/>
      <c r="AB574" s="388"/>
      <c r="AC574" s="334"/>
      <c r="AD574" s="313">
        <f>AD575</f>
        <v>848.9</v>
      </c>
      <c r="AE574" s="313">
        <f t="shared" ref="AE574:AF574" si="150">AE575</f>
        <v>848.9</v>
      </c>
      <c r="AF574" s="313">
        <f t="shared" si="150"/>
        <v>848.9</v>
      </c>
      <c r="AG574" s="129"/>
      <c r="AH574" s="129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337" t="s">
        <v>53</v>
      </c>
      <c r="Y575" s="315" t="s">
        <v>57</v>
      </c>
      <c r="Z575" s="316">
        <v>10</v>
      </c>
      <c r="AA575" s="316" t="s">
        <v>28</v>
      </c>
      <c r="AB575" s="390"/>
      <c r="AC575" s="312"/>
      <c r="AD575" s="375">
        <f t="shared" ref="AD575:AF580" si="151">AD576</f>
        <v>848.9</v>
      </c>
      <c r="AE575" s="375">
        <f t="shared" si="151"/>
        <v>848.9</v>
      </c>
      <c r="AF575" s="375">
        <f t="shared" si="151"/>
        <v>848.9</v>
      </c>
      <c r="AG575" s="129"/>
      <c r="AH575" s="129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08" t="s">
        <v>284</v>
      </c>
      <c r="Y576" s="315" t="s">
        <v>57</v>
      </c>
      <c r="Z576" s="316">
        <v>10</v>
      </c>
      <c r="AA576" s="316" t="s">
        <v>28</v>
      </c>
      <c r="AB576" s="391" t="s">
        <v>106</v>
      </c>
      <c r="AC576" s="312"/>
      <c r="AD576" s="375">
        <f t="shared" si="151"/>
        <v>848.9</v>
      </c>
      <c r="AE576" s="375">
        <f t="shared" si="151"/>
        <v>848.9</v>
      </c>
      <c r="AF576" s="375">
        <f t="shared" si="151"/>
        <v>848.9</v>
      </c>
      <c r="AG576" s="129"/>
      <c r="AH576" s="129"/>
    </row>
    <row r="577" spans="1:3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08" t="s">
        <v>285</v>
      </c>
      <c r="Y577" s="315" t="s">
        <v>57</v>
      </c>
      <c r="Z577" s="316">
        <v>10</v>
      </c>
      <c r="AA577" s="316" t="s">
        <v>28</v>
      </c>
      <c r="AB577" s="391" t="s">
        <v>115</v>
      </c>
      <c r="AC577" s="312"/>
      <c r="AD577" s="375">
        <f t="shared" si="151"/>
        <v>848.9</v>
      </c>
      <c r="AE577" s="375">
        <f t="shared" si="151"/>
        <v>848.9</v>
      </c>
      <c r="AF577" s="375">
        <f t="shared" si="151"/>
        <v>848.9</v>
      </c>
      <c r="AG577" s="129"/>
      <c r="AH577" s="129"/>
    </row>
    <row r="578" spans="1:35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08" t="s">
        <v>446</v>
      </c>
      <c r="Y578" s="315" t="s">
        <v>57</v>
      </c>
      <c r="Z578" s="316">
        <v>10</v>
      </c>
      <c r="AA578" s="316" t="s">
        <v>28</v>
      </c>
      <c r="AB578" s="391" t="s">
        <v>445</v>
      </c>
      <c r="AC578" s="312"/>
      <c r="AD578" s="375">
        <f t="shared" si="151"/>
        <v>848.9</v>
      </c>
      <c r="AE578" s="375">
        <f t="shared" si="151"/>
        <v>848.9</v>
      </c>
      <c r="AF578" s="375">
        <f t="shared" si="151"/>
        <v>848.9</v>
      </c>
      <c r="AG578" s="129"/>
      <c r="AH578" s="129"/>
    </row>
    <row r="579" spans="1:35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17" t="s">
        <v>287</v>
      </c>
      <c r="Y579" s="315" t="s">
        <v>57</v>
      </c>
      <c r="Z579" s="316">
        <v>10</v>
      </c>
      <c r="AA579" s="316" t="s">
        <v>28</v>
      </c>
      <c r="AB579" s="391" t="s">
        <v>444</v>
      </c>
      <c r="AC579" s="312"/>
      <c r="AD579" s="375">
        <f t="shared" si="151"/>
        <v>848.9</v>
      </c>
      <c r="AE579" s="375">
        <f t="shared" si="151"/>
        <v>848.9</v>
      </c>
      <c r="AF579" s="375">
        <f t="shared" si="151"/>
        <v>848.9</v>
      </c>
      <c r="AG579" s="129"/>
      <c r="AH579" s="129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337" t="s">
        <v>94</v>
      </c>
      <c r="Y580" s="315" t="s">
        <v>57</v>
      </c>
      <c r="Z580" s="316">
        <v>10</v>
      </c>
      <c r="AA580" s="316" t="s">
        <v>28</v>
      </c>
      <c r="AB580" s="391" t="s">
        <v>444</v>
      </c>
      <c r="AC580" s="317">
        <v>300</v>
      </c>
      <c r="AD580" s="375">
        <f t="shared" si="151"/>
        <v>848.9</v>
      </c>
      <c r="AE580" s="375">
        <f t="shared" si="151"/>
        <v>848.9</v>
      </c>
      <c r="AF580" s="375">
        <f t="shared" si="151"/>
        <v>848.9</v>
      </c>
      <c r="AG580" s="129"/>
      <c r="AH580" s="129"/>
    </row>
    <row r="581" spans="1:3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337" t="s">
        <v>39</v>
      </c>
      <c r="Y581" s="315" t="s">
        <v>57</v>
      </c>
      <c r="Z581" s="316">
        <v>10</v>
      </c>
      <c r="AA581" s="316" t="s">
        <v>28</v>
      </c>
      <c r="AB581" s="391" t="s">
        <v>444</v>
      </c>
      <c r="AC581" s="317">
        <v>320</v>
      </c>
      <c r="AD581" s="375">
        <v>848.9</v>
      </c>
      <c r="AE581" s="375">
        <v>848.9</v>
      </c>
      <c r="AF581" s="375">
        <v>848.9</v>
      </c>
      <c r="AG581" s="129"/>
      <c r="AH581" s="129"/>
    </row>
    <row r="582" spans="1:35" ht="18.75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07" t="s">
        <v>397</v>
      </c>
      <c r="Y582" s="310" t="s">
        <v>398</v>
      </c>
      <c r="Z582" s="341"/>
      <c r="AA582" s="335"/>
      <c r="AB582" s="390"/>
      <c r="AC582" s="342"/>
      <c r="AD582" s="313">
        <f>AD583+AD712</f>
        <v>1455757.7</v>
      </c>
      <c r="AE582" s="313">
        <f>AE583+AE712</f>
        <v>1457957.4000000001</v>
      </c>
      <c r="AF582" s="313">
        <f>AF583+AF712</f>
        <v>1467522.4</v>
      </c>
      <c r="AG582" s="129"/>
      <c r="AH582" s="129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07" t="s">
        <v>4</v>
      </c>
      <c r="Y583" s="310" t="s">
        <v>398</v>
      </c>
      <c r="Z583" s="328" t="s">
        <v>8</v>
      </c>
      <c r="AA583" s="389"/>
      <c r="AB583" s="388"/>
      <c r="AC583" s="334"/>
      <c r="AD583" s="313">
        <f>AD584+AD601+AD658+AD686+AD679</f>
        <v>1436427.9</v>
      </c>
      <c r="AE583" s="313">
        <f>AE584+AE601+AE658+AE686+AE679</f>
        <v>1438627.6</v>
      </c>
      <c r="AF583" s="313">
        <f>AF584+AF601+AF658+AF686+AF679</f>
        <v>1448192.5999999999</v>
      </c>
      <c r="AG583" s="129"/>
      <c r="AH583" s="129"/>
    </row>
    <row r="584" spans="1:3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337" t="s">
        <v>19</v>
      </c>
      <c r="Y584" s="315" t="s">
        <v>398</v>
      </c>
      <c r="Z584" s="335" t="s">
        <v>8</v>
      </c>
      <c r="AA584" s="316" t="s">
        <v>28</v>
      </c>
      <c r="AB584" s="390"/>
      <c r="AC584" s="317"/>
      <c r="AD584" s="375">
        <f>AD585</f>
        <v>465204.3</v>
      </c>
      <c r="AE584" s="375">
        <f t="shared" ref="AE584:AF584" si="152">AE585</f>
        <v>473761.6</v>
      </c>
      <c r="AF584" s="375">
        <f t="shared" si="152"/>
        <v>479035.8</v>
      </c>
      <c r="AG584" s="294"/>
      <c r="AH584" s="294"/>
      <c r="AI584" s="294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09" t="s">
        <v>254</v>
      </c>
      <c r="Y585" s="325" t="s">
        <v>398</v>
      </c>
      <c r="Z585" s="316" t="s">
        <v>8</v>
      </c>
      <c r="AA585" s="316" t="s">
        <v>28</v>
      </c>
      <c r="AB585" s="391" t="s">
        <v>97</v>
      </c>
      <c r="AC585" s="342"/>
      <c r="AD585" s="375">
        <f>AD586</f>
        <v>465204.3</v>
      </c>
      <c r="AE585" s="375">
        <f>AE586</f>
        <v>473761.6</v>
      </c>
      <c r="AF585" s="375">
        <f>AF586</f>
        <v>479035.8</v>
      </c>
      <c r="AG585" s="129"/>
      <c r="AH585" s="129"/>
    </row>
    <row r="586" spans="1:3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09" t="s">
        <v>257</v>
      </c>
      <c r="Y586" s="325" t="s">
        <v>398</v>
      </c>
      <c r="Z586" s="335" t="s">
        <v>8</v>
      </c>
      <c r="AA586" s="316" t="s">
        <v>28</v>
      </c>
      <c r="AB586" s="391" t="s">
        <v>114</v>
      </c>
      <c r="AC586" s="317"/>
      <c r="AD586" s="375">
        <f>AD587</f>
        <v>465204.3</v>
      </c>
      <c r="AE586" s="375">
        <f t="shared" ref="AE586:AF586" si="153">AE587</f>
        <v>473761.6</v>
      </c>
      <c r="AF586" s="375">
        <f t="shared" si="153"/>
        <v>479035.8</v>
      </c>
      <c r="AG586" s="129"/>
      <c r="AH586" s="129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09" t="s">
        <v>428</v>
      </c>
      <c r="Y587" s="315" t="s">
        <v>398</v>
      </c>
      <c r="Z587" s="326" t="s">
        <v>8</v>
      </c>
      <c r="AA587" s="326" t="s">
        <v>28</v>
      </c>
      <c r="AB587" s="391" t="s">
        <v>427</v>
      </c>
      <c r="AC587" s="342"/>
      <c r="AD587" s="375">
        <f>AD588+AD595+AD598</f>
        <v>465204.3</v>
      </c>
      <c r="AE587" s="375">
        <f t="shared" ref="AE587:AF587" si="154">AE588+AE595+AE598</f>
        <v>473761.6</v>
      </c>
      <c r="AF587" s="375">
        <f t="shared" si="154"/>
        <v>479035.8</v>
      </c>
      <c r="AG587" s="129"/>
      <c r="AH587" s="129"/>
    </row>
    <row r="588" spans="1:35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10" t="s">
        <v>256</v>
      </c>
      <c r="Y588" s="315" t="s">
        <v>398</v>
      </c>
      <c r="Z588" s="335" t="s">
        <v>8</v>
      </c>
      <c r="AA588" s="316" t="s">
        <v>28</v>
      </c>
      <c r="AB588" s="391" t="s">
        <v>430</v>
      </c>
      <c r="AC588" s="443"/>
      <c r="AD588" s="375">
        <f>AD589+AD592</f>
        <v>199827.3</v>
      </c>
      <c r="AE588" s="375">
        <f t="shared" ref="AE588:AF588" si="155">AE589+AE592</f>
        <v>208384.6</v>
      </c>
      <c r="AF588" s="375">
        <f t="shared" si="155"/>
        <v>213658.8</v>
      </c>
      <c r="AG588" s="129"/>
      <c r="AH588" s="129"/>
    </row>
    <row r="589" spans="1:35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10" t="s">
        <v>322</v>
      </c>
      <c r="Y589" s="315" t="s">
        <v>398</v>
      </c>
      <c r="Z589" s="335" t="s">
        <v>8</v>
      </c>
      <c r="AA589" s="316" t="s">
        <v>28</v>
      </c>
      <c r="AB589" s="391" t="s">
        <v>431</v>
      </c>
      <c r="AC589" s="317"/>
      <c r="AD589" s="375">
        <f>AD590</f>
        <v>199327.3</v>
      </c>
      <c r="AE589" s="375">
        <f t="shared" ref="AD589:AF590" si="156">AE590</f>
        <v>207884.6</v>
      </c>
      <c r="AF589" s="375">
        <f t="shared" si="156"/>
        <v>213158.8</v>
      </c>
      <c r="AG589" s="129"/>
      <c r="AH589" s="129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337" t="s">
        <v>58</v>
      </c>
      <c r="Y590" s="315" t="s">
        <v>398</v>
      </c>
      <c r="Z590" s="335" t="s">
        <v>8</v>
      </c>
      <c r="AA590" s="316" t="s">
        <v>28</v>
      </c>
      <c r="AB590" s="391" t="s">
        <v>431</v>
      </c>
      <c r="AC590" s="317">
        <v>600</v>
      </c>
      <c r="AD590" s="375">
        <f t="shared" si="156"/>
        <v>199327.3</v>
      </c>
      <c r="AE590" s="375">
        <f t="shared" si="156"/>
        <v>207884.6</v>
      </c>
      <c r="AF590" s="375">
        <f t="shared" si="156"/>
        <v>213158.8</v>
      </c>
      <c r="AG590" s="129"/>
      <c r="AH590" s="129"/>
    </row>
    <row r="591" spans="1:3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337" t="s">
        <v>59</v>
      </c>
      <c r="Y591" s="315" t="s">
        <v>398</v>
      </c>
      <c r="Z591" s="316" t="s">
        <v>8</v>
      </c>
      <c r="AA591" s="316" t="s">
        <v>28</v>
      </c>
      <c r="AB591" s="391" t="s">
        <v>431</v>
      </c>
      <c r="AC591" s="317">
        <v>610</v>
      </c>
      <c r="AD591" s="375">
        <f>176549.4+22777.9</f>
        <v>199327.3</v>
      </c>
      <c r="AE591" s="375">
        <f>184195.7+23688.9</f>
        <v>207884.6</v>
      </c>
      <c r="AF591" s="375">
        <f>188522.3+24636.5</f>
        <v>213158.8</v>
      </c>
      <c r="AG591" s="129"/>
      <c r="AH591" s="129"/>
    </row>
    <row r="592" spans="1:35" ht="31.5" x14ac:dyDescent="0.25">
      <c r="X592" s="314" t="s">
        <v>762</v>
      </c>
      <c r="Y592" s="315" t="s">
        <v>398</v>
      </c>
      <c r="Z592" s="335" t="s">
        <v>8</v>
      </c>
      <c r="AA592" s="316" t="s">
        <v>28</v>
      </c>
      <c r="AB592" s="391" t="s">
        <v>715</v>
      </c>
      <c r="AC592" s="317"/>
      <c r="AD592" s="375">
        <f>AD593</f>
        <v>500</v>
      </c>
      <c r="AE592" s="375">
        <f t="shared" ref="AE592:AF593" si="157">AE593</f>
        <v>500</v>
      </c>
      <c r="AF592" s="375">
        <f t="shared" si="157"/>
        <v>500</v>
      </c>
      <c r="AG592" s="129"/>
      <c r="AH592" s="129"/>
    </row>
    <row r="593" spans="1:35" ht="31.5" x14ac:dyDescent="0.25">
      <c r="X593" s="314" t="s">
        <v>58</v>
      </c>
      <c r="Y593" s="315" t="s">
        <v>398</v>
      </c>
      <c r="Z593" s="335" t="s">
        <v>8</v>
      </c>
      <c r="AA593" s="316" t="s">
        <v>28</v>
      </c>
      <c r="AB593" s="391" t="s">
        <v>715</v>
      </c>
      <c r="AC593" s="317">
        <v>600</v>
      </c>
      <c r="AD593" s="375">
        <f>AD594</f>
        <v>500</v>
      </c>
      <c r="AE593" s="375">
        <f t="shared" si="157"/>
        <v>500</v>
      </c>
      <c r="AF593" s="375">
        <f t="shared" si="157"/>
        <v>500</v>
      </c>
      <c r="AG593" s="129"/>
      <c r="AH593" s="129"/>
    </row>
    <row r="594" spans="1:35" x14ac:dyDescent="0.25">
      <c r="X594" s="314" t="s">
        <v>59</v>
      </c>
      <c r="Y594" s="315" t="s">
        <v>398</v>
      </c>
      <c r="Z594" s="316" t="s">
        <v>8</v>
      </c>
      <c r="AA594" s="316" t="s">
        <v>28</v>
      </c>
      <c r="AB594" s="391" t="s">
        <v>715</v>
      </c>
      <c r="AC594" s="317">
        <v>610</v>
      </c>
      <c r="AD594" s="375">
        <v>500</v>
      </c>
      <c r="AE594" s="375">
        <v>500</v>
      </c>
      <c r="AF594" s="375">
        <v>500</v>
      </c>
      <c r="AG594" s="129"/>
      <c r="AH594" s="129"/>
    </row>
    <row r="595" spans="1:35" ht="126" x14ac:dyDescent="0.25">
      <c r="X595" s="421" t="s">
        <v>490</v>
      </c>
      <c r="Y595" s="315" t="s">
        <v>398</v>
      </c>
      <c r="Z595" s="326" t="s">
        <v>8</v>
      </c>
      <c r="AA595" s="326" t="s">
        <v>28</v>
      </c>
      <c r="AB595" s="391" t="s">
        <v>451</v>
      </c>
      <c r="AC595" s="443"/>
      <c r="AD595" s="375">
        <f t="shared" ref="AD595:AF596" si="158">AD596</f>
        <v>265327</v>
      </c>
      <c r="AE595" s="375">
        <f t="shared" si="158"/>
        <v>265327</v>
      </c>
      <c r="AF595" s="375">
        <f t="shared" si="158"/>
        <v>265327</v>
      </c>
      <c r="AG595" s="129"/>
      <c r="AH595" s="129"/>
    </row>
    <row r="596" spans="1:35" ht="31.5" x14ac:dyDescent="0.25">
      <c r="X596" s="337" t="s">
        <v>58</v>
      </c>
      <c r="Y596" s="325" t="s">
        <v>398</v>
      </c>
      <c r="Z596" s="326" t="s">
        <v>8</v>
      </c>
      <c r="AA596" s="326" t="s">
        <v>28</v>
      </c>
      <c r="AB596" s="391" t="s">
        <v>451</v>
      </c>
      <c r="AC596" s="342">
        <v>600</v>
      </c>
      <c r="AD596" s="375">
        <f t="shared" si="158"/>
        <v>265327</v>
      </c>
      <c r="AE596" s="375">
        <f t="shared" si="158"/>
        <v>265327</v>
      </c>
      <c r="AF596" s="375">
        <f t="shared" si="158"/>
        <v>265327</v>
      </c>
      <c r="AG596" s="129"/>
      <c r="AH596" s="129"/>
    </row>
    <row r="597" spans="1:35" x14ac:dyDescent="0.25">
      <c r="X597" s="337" t="s">
        <v>59</v>
      </c>
      <c r="Y597" s="315" t="s">
        <v>398</v>
      </c>
      <c r="Z597" s="335" t="s">
        <v>8</v>
      </c>
      <c r="AA597" s="316" t="s">
        <v>28</v>
      </c>
      <c r="AB597" s="391" t="s">
        <v>451</v>
      </c>
      <c r="AC597" s="342">
        <v>610</v>
      </c>
      <c r="AD597" s="375">
        <f>261272+4055</f>
        <v>265327</v>
      </c>
      <c r="AE597" s="375">
        <f>261272+4055</f>
        <v>265327</v>
      </c>
      <c r="AF597" s="375">
        <f>261272+4055</f>
        <v>265327</v>
      </c>
      <c r="AG597" s="129"/>
      <c r="AH597" s="129"/>
    </row>
    <row r="598" spans="1:35" ht="31.5" x14ac:dyDescent="0.25">
      <c r="X598" s="337" t="s">
        <v>677</v>
      </c>
      <c r="Y598" s="315" t="s">
        <v>398</v>
      </c>
      <c r="Z598" s="326" t="s">
        <v>8</v>
      </c>
      <c r="AA598" s="326" t="s">
        <v>28</v>
      </c>
      <c r="AB598" s="391" t="s">
        <v>581</v>
      </c>
      <c r="AC598" s="443"/>
      <c r="AD598" s="375">
        <f t="shared" ref="AD598:AF599" si="159">AD599</f>
        <v>50</v>
      </c>
      <c r="AE598" s="375">
        <f t="shared" si="159"/>
        <v>50</v>
      </c>
      <c r="AF598" s="375">
        <f t="shared" si="159"/>
        <v>50</v>
      </c>
      <c r="AG598" s="129"/>
      <c r="AH598" s="129"/>
    </row>
    <row r="599" spans="1:35" ht="31.5" x14ac:dyDescent="0.25">
      <c r="X599" s="337" t="s">
        <v>58</v>
      </c>
      <c r="Y599" s="325" t="s">
        <v>398</v>
      </c>
      <c r="Z599" s="326" t="s">
        <v>8</v>
      </c>
      <c r="AA599" s="326" t="s">
        <v>28</v>
      </c>
      <c r="AB599" s="391" t="s">
        <v>581</v>
      </c>
      <c r="AC599" s="342">
        <v>600</v>
      </c>
      <c r="AD599" s="375">
        <f t="shared" si="159"/>
        <v>50</v>
      </c>
      <c r="AE599" s="375">
        <f t="shared" si="159"/>
        <v>50</v>
      </c>
      <c r="AF599" s="375">
        <f t="shared" si="159"/>
        <v>50</v>
      </c>
      <c r="AG599" s="129"/>
      <c r="AH599" s="129"/>
    </row>
    <row r="600" spans="1:35" x14ac:dyDescent="0.25">
      <c r="X600" s="337" t="s">
        <v>59</v>
      </c>
      <c r="Y600" s="315" t="s">
        <v>398</v>
      </c>
      <c r="Z600" s="335" t="s">
        <v>8</v>
      </c>
      <c r="AA600" s="316" t="s">
        <v>28</v>
      </c>
      <c r="AB600" s="391" t="s">
        <v>581</v>
      </c>
      <c r="AC600" s="342">
        <v>610</v>
      </c>
      <c r="AD600" s="375">
        <v>50</v>
      </c>
      <c r="AE600" s="375">
        <v>50</v>
      </c>
      <c r="AF600" s="375">
        <v>50</v>
      </c>
      <c r="AG600" s="129"/>
      <c r="AH600" s="129"/>
    </row>
    <row r="601" spans="1:3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337" t="s">
        <v>33</v>
      </c>
      <c r="Y601" s="325" t="s">
        <v>398</v>
      </c>
      <c r="Z601" s="335" t="s">
        <v>8</v>
      </c>
      <c r="AA601" s="316" t="s">
        <v>29</v>
      </c>
      <c r="AB601" s="390"/>
      <c r="AC601" s="342"/>
      <c r="AD601" s="375">
        <f>AD602+AH7004+AD652</f>
        <v>839116.4</v>
      </c>
      <c r="AE601" s="375">
        <f>AE602+AI7004+AE652</f>
        <v>833951.3</v>
      </c>
      <c r="AF601" s="375">
        <f>AF602+AJ7004+AF652</f>
        <v>837938.4</v>
      </c>
      <c r="AG601" s="294"/>
      <c r="AH601" s="294"/>
      <c r="AI601" s="294"/>
    </row>
    <row r="602" spans="1:35" x14ac:dyDescent="0.25">
      <c r="X602" s="409" t="s">
        <v>254</v>
      </c>
      <c r="Y602" s="315" t="s">
        <v>398</v>
      </c>
      <c r="Z602" s="335" t="s">
        <v>8</v>
      </c>
      <c r="AA602" s="316" t="s">
        <v>29</v>
      </c>
      <c r="AB602" s="391" t="s">
        <v>97</v>
      </c>
      <c r="AC602" s="317"/>
      <c r="AD602" s="375">
        <f>AD603</f>
        <v>829615.6</v>
      </c>
      <c r="AE602" s="375">
        <f>AE603</f>
        <v>830108.8</v>
      </c>
      <c r="AF602" s="375">
        <f>AF603</f>
        <v>835308.3</v>
      </c>
    </row>
    <row r="603" spans="1:35" x14ac:dyDescent="0.25">
      <c r="X603" s="409" t="s">
        <v>257</v>
      </c>
      <c r="Y603" s="315" t="s">
        <v>398</v>
      </c>
      <c r="Z603" s="316" t="s">
        <v>8</v>
      </c>
      <c r="AA603" s="316" t="s">
        <v>29</v>
      </c>
      <c r="AB603" s="391" t="s">
        <v>114</v>
      </c>
      <c r="AC603" s="317"/>
      <c r="AD603" s="375">
        <f>AD604+AD624+AD635+AD642+AD631</f>
        <v>829615.6</v>
      </c>
      <c r="AE603" s="375">
        <f t="shared" ref="AE603:AF603" si="160">AE604+AE624+AE635+AE642+AE631</f>
        <v>830108.8</v>
      </c>
      <c r="AF603" s="375">
        <f t="shared" si="160"/>
        <v>835308.3</v>
      </c>
    </row>
    <row r="604" spans="1:35" ht="31.5" x14ac:dyDescent="0.25">
      <c r="X604" s="409" t="s">
        <v>258</v>
      </c>
      <c r="Y604" s="325" t="s">
        <v>398</v>
      </c>
      <c r="Z604" s="316" t="s">
        <v>8</v>
      </c>
      <c r="AA604" s="316" t="s">
        <v>29</v>
      </c>
      <c r="AB604" s="391" t="s">
        <v>427</v>
      </c>
      <c r="AC604" s="317"/>
      <c r="AD604" s="375">
        <f>AD608+AD615+AD620+AD605+AD621</f>
        <v>711229.7</v>
      </c>
      <c r="AE604" s="375">
        <f t="shared" ref="AE604:AF604" si="161">AE608+AE615+AE620+AE605+AE621</f>
        <v>720135.20000000007</v>
      </c>
      <c r="AF604" s="375">
        <f t="shared" si="161"/>
        <v>728965.5</v>
      </c>
    </row>
    <row r="605" spans="1:35" ht="31.5" x14ac:dyDescent="0.25">
      <c r="X605" s="409" t="s">
        <v>626</v>
      </c>
      <c r="Y605" s="315">
        <v>901</v>
      </c>
      <c r="Z605" s="335" t="s">
        <v>8</v>
      </c>
      <c r="AA605" s="316" t="s">
        <v>29</v>
      </c>
      <c r="AB605" s="391" t="s">
        <v>625</v>
      </c>
      <c r="AC605" s="438"/>
      <c r="AD605" s="375">
        <f t="shared" ref="AD605:AF606" si="162">AD606</f>
        <v>33530.5</v>
      </c>
      <c r="AE605" s="375">
        <f t="shared" si="162"/>
        <v>40383.300000000003</v>
      </c>
      <c r="AF605" s="375">
        <f t="shared" si="162"/>
        <v>40383.300000000003</v>
      </c>
    </row>
    <row r="606" spans="1:35" x14ac:dyDescent="0.25">
      <c r="X606" s="337" t="s">
        <v>117</v>
      </c>
      <c r="Y606" s="315">
        <v>901</v>
      </c>
      <c r="Z606" s="335" t="s">
        <v>8</v>
      </c>
      <c r="AA606" s="316" t="s">
        <v>29</v>
      </c>
      <c r="AB606" s="391" t="s">
        <v>625</v>
      </c>
      <c r="AC606" s="317">
        <v>200</v>
      </c>
      <c r="AD606" s="375">
        <f t="shared" si="162"/>
        <v>33530.5</v>
      </c>
      <c r="AE606" s="375">
        <f t="shared" si="162"/>
        <v>40383.300000000003</v>
      </c>
      <c r="AF606" s="375">
        <f t="shared" si="162"/>
        <v>40383.300000000003</v>
      </c>
    </row>
    <row r="607" spans="1:35" ht="31.5" x14ac:dyDescent="0.25">
      <c r="X607" s="337" t="s">
        <v>50</v>
      </c>
      <c r="Y607" s="315">
        <v>901</v>
      </c>
      <c r="Z607" s="316" t="s">
        <v>8</v>
      </c>
      <c r="AA607" s="316" t="s">
        <v>29</v>
      </c>
      <c r="AB607" s="391" t="s">
        <v>625</v>
      </c>
      <c r="AC607" s="317">
        <v>240</v>
      </c>
      <c r="AD607" s="375">
        <v>33530.5</v>
      </c>
      <c r="AE607" s="375">
        <v>40383.300000000003</v>
      </c>
      <c r="AF607" s="375">
        <v>40383.300000000003</v>
      </c>
    </row>
    <row r="608" spans="1:35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09" t="s">
        <v>416</v>
      </c>
      <c r="Y608" s="325" t="s">
        <v>398</v>
      </c>
      <c r="Z608" s="316" t="s">
        <v>8</v>
      </c>
      <c r="AA608" s="316" t="s">
        <v>29</v>
      </c>
      <c r="AB608" s="391" t="s">
        <v>448</v>
      </c>
      <c r="AC608" s="317"/>
      <c r="AD608" s="375">
        <f>AD609+AD612</f>
        <v>131744.20000000001</v>
      </c>
      <c r="AE608" s="375">
        <f>AE609+AE612</f>
        <v>136331.9</v>
      </c>
      <c r="AF608" s="375">
        <f>AF609+AF612</f>
        <v>145162.20000000001</v>
      </c>
      <c r="AH608" s="3"/>
    </row>
    <row r="609" spans="1:34" ht="47.2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09" t="s">
        <v>487</v>
      </c>
      <c r="Y609" s="315" t="s">
        <v>398</v>
      </c>
      <c r="Z609" s="316" t="s">
        <v>8</v>
      </c>
      <c r="AA609" s="316" t="s">
        <v>29</v>
      </c>
      <c r="AB609" s="391" t="s">
        <v>449</v>
      </c>
      <c r="AC609" s="443"/>
      <c r="AD609" s="375">
        <f>AD610</f>
        <v>123844.2</v>
      </c>
      <c r="AE609" s="375">
        <f>AE610</f>
        <v>121720.5</v>
      </c>
      <c r="AF609" s="375">
        <f>AF610</f>
        <v>124263.8</v>
      </c>
      <c r="AH609" s="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337" t="s">
        <v>58</v>
      </c>
      <c r="Y610" s="315" t="s">
        <v>398</v>
      </c>
      <c r="Z610" s="316" t="s">
        <v>8</v>
      </c>
      <c r="AA610" s="316" t="s">
        <v>29</v>
      </c>
      <c r="AB610" s="391" t="s">
        <v>449</v>
      </c>
      <c r="AC610" s="317">
        <v>600</v>
      </c>
      <c r="AD610" s="375">
        <f t="shared" ref="AD610:AF613" si="163">AD611</f>
        <v>123844.2</v>
      </c>
      <c r="AE610" s="375">
        <f t="shared" si="163"/>
        <v>121720.5</v>
      </c>
      <c r="AF610" s="375">
        <f t="shared" si="163"/>
        <v>124263.8</v>
      </c>
      <c r="AH610" s="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337" t="s">
        <v>59</v>
      </c>
      <c r="Y611" s="315" t="s">
        <v>398</v>
      </c>
      <c r="Z611" s="316" t="s">
        <v>8</v>
      </c>
      <c r="AA611" s="316" t="s">
        <v>29</v>
      </c>
      <c r="AB611" s="391" t="s">
        <v>449</v>
      </c>
      <c r="AC611" s="317">
        <v>610</v>
      </c>
      <c r="AD611" s="375">
        <f>100935.5+22908.7</f>
        <v>123844.2</v>
      </c>
      <c r="AE611" s="375">
        <f>97895.5+23825</f>
        <v>121720.5</v>
      </c>
      <c r="AF611" s="375">
        <f>99485.8+24778</f>
        <v>124263.8</v>
      </c>
      <c r="AH611" s="3"/>
    </row>
    <row r="612" spans="1:34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337" t="s">
        <v>662</v>
      </c>
      <c r="Y612" s="315" t="s">
        <v>398</v>
      </c>
      <c r="Z612" s="316" t="s">
        <v>8</v>
      </c>
      <c r="AA612" s="316" t="s">
        <v>29</v>
      </c>
      <c r="AB612" s="391" t="s">
        <v>450</v>
      </c>
      <c r="AC612" s="317"/>
      <c r="AD612" s="375">
        <f>AD613</f>
        <v>7900</v>
      </c>
      <c r="AE612" s="375">
        <f>AE613</f>
        <v>14611.4</v>
      </c>
      <c r="AF612" s="375">
        <f>AF613</f>
        <v>20898.400000000001</v>
      </c>
      <c r="AH612" s="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337" t="s">
        <v>58</v>
      </c>
      <c r="Y613" s="315" t="s">
        <v>398</v>
      </c>
      <c r="Z613" s="316" t="s">
        <v>8</v>
      </c>
      <c r="AA613" s="316" t="s">
        <v>29</v>
      </c>
      <c r="AB613" s="391" t="s">
        <v>450</v>
      </c>
      <c r="AC613" s="317">
        <v>600</v>
      </c>
      <c r="AD613" s="375">
        <f t="shared" si="163"/>
        <v>7900</v>
      </c>
      <c r="AE613" s="375">
        <f t="shared" si="163"/>
        <v>14611.4</v>
      </c>
      <c r="AF613" s="375">
        <f t="shared" si="163"/>
        <v>20898.400000000001</v>
      </c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337" t="s">
        <v>59</v>
      </c>
      <c r="Y614" s="315" t="s">
        <v>398</v>
      </c>
      <c r="Z614" s="316" t="s">
        <v>8</v>
      </c>
      <c r="AA614" s="316" t="s">
        <v>29</v>
      </c>
      <c r="AB614" s="391" t="s">
        <v>450</v>
      </c>
      <c r="AC614" s="317">
        <v>610</v>
      </c>
      <c r="AD614" s="375">
        <f>4700+3200</f>
        <v>7900</v>
      </c>
      <c r="AE614" s="375">
        <f>11411.4+3200</f>
        <v>14611.4</v>
      </c>
      <c r="AF614" s="375">
        <f>17698.4+3200</f>
        <v>20898.400000000001</v>
      </c>
      <c r="AG614" s="216"/>
      <c r="AH614" s="3"/>
    </row>
    <row r="615" spans="1:34" ht="1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21" t="s">
        <v>490</v>
      </c>
      <c r="Y615" s="315" t="s">
        <v>398</v>
      </c>
      <c r="Z615" s="316" t="s">
        <v>8</v>
      </c>
      <c r="AA615" s="316" t="s">
        <v>29</v>
      </c>
      <c r="AB615" s="390" t="s">
        <v>451</v>
      </c>
      <c r="AC615" s="342"/>
      <c r="AD615" s="375">
        <f t="shared" ref="AD615:AF616" si="164">AD616</f>
        <v>540835</v>
      </c>
      <c r="AE615" s="375">
        <f t="shared" si="164"/>
        <v>540835</v>
      </c>
      <c r="AF615" s="375">
        <f t="shared" si="164"/>
        <v>540835</v>
      </c>
      <c r="AH615" s="3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337" t="s">
        <v>58</v>
      </c>
      <c r="Y616" s="315" t="s">
        <v>398</v>
      </c>
      <c r="Z616" s="316" t="s">
        <v>8</v>
      </c>
      <c r="AA616" s="316" t="s">
        <v>29</v>
      </c>
      <c r="AB616" s="390" t="s">
        <v>451</v>
      </c>
      <c r="AC616" s="317">
        <v>600</v>
      </c>
      <c r="AD616" s="375">
        <f t="shared" si="164"/>
        <v>540835</v>
      </c>
      <c r="AE616" s="375">
        <f t="shared" si="164"/>
        <v>540835</v>
      </c>
      <c r="AF616" s="375">
        <f t="shared" si="164"/>
        <v>540835</v>
      </c>
      <c r="AH616" s="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337" t="s">
        <v>59</v>
      </c>
      <c r="Y617" s="315" t="s">
        <v>398</v>
      </c>
      <c r="Z617" s="316" t="s">
        <v>8</v>
      </c>
      <c r="AA617" s="316" t="s">
        <v>29</v>
      </c>
      <c r="AB617" s="390" t="s">
        <v>451</v>
      </c>
      <c r="AC617" s="317">
        <v>610</v>
      </c>
      <c r="AD617" s="375">
        <f>518629+22206</f>
        <v>540835</v>
      </c>
      <c r="AE617" s="375">
        <f>518629+22206</f>
        <v>540835</v>
      </c>
      <c r="AF617" s="375">
        <f>518629+22206</f>
        <v>540835</v>
      </c>
      <c r="AH617" s="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337" t="s">
        <v>677</v>
      </c>
      <c r="Y618" s="315" t="s">
        <v>398</v>
      </c>
      <c r="Z618" s="316" t="s">
        <v>8</v>
      </c>
      <c r="AA618" s="316" t="s">
        <v>29</v>
      </c>
      <c r="AB618" s="391" t="s">
        <v>581</v>
      </c>
      <c r="AC618" s="443"/>
      <c r="AD618" s="375">
        <f t="shared" ref="AD618:AF619" si="165">AD619</f>
        <v>2585</v>
      </c>
      <c r="AE618" s="375">
        <f t="shared" si="165"/>
        <v>2585</v>
      </c>
      <c r="AF618" s="375">
        <f t="shared" si="165"/>
        <v>2585</v>
      </c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337" t="s">
        <v>58</v>
      </c>
      <c r="Y619" s="325" t="s">
        <v>398</v>
      </c>
      <c r="Z619" s="316" t="s">
        <v>8</v>
      </c>
      <c r="AA619" s="316" t="s">
        <v>29</v>
      </c>
      <c r="AB619" s="391" t="s">
        <v>581</v>
      </c>
      <c r="AC619" s="342">
        <v>600</v>
      </c>
      <c r="AD619" s="375">
        <f t="shared" si="165"/>
        <v>2585</v>
      </c>
      <c r="AE619" s="375">
        <f t="shared" si="165"/>
        <v>2585</v>
      </c>
      <c r="AF619" s="375">
        <f t="shared" si="165"/>
        <v>2585</v>
      </c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337" t="s">
        <v>59</v>
      </c>
      <c r="Y620" s="315" t="s">
        <v>398</v>
      </c>
      <c r="Z620" s="316" t="s">
        <v>8</v>
      </c>
      <c r="AA620" s="316" t="s">
        <v>29</v>
      </c>
      <c r="AB620" s="391" t="s">
        <v>581</v>
      </c>
      <c r="AC620" s="342">
        <v>610</v>
      </c>
      <c r="AD620" s="375">
        <v>2585</v>
      </c>
      <c r="AE620" s="375">
        <v>2585</v>
      </c>
      <c r="AF620" s="375">
        <v>2585</v>
      </c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337" t="s">
        <v>606</v>
      </c>
      <c r="Y621" s="315" t="s">
        <v>398</v>
      </c>
      <c r="Z621" s="316" t="s">
        <v>8</v>
      </c>
      <c r="AA621" s="316" t="s">
        <v>29</v>
      </c>
      <c r="AB621" s="390" t="s">
        <v>607</v>
      </c>
      <c r="AC621" s="317"/>
      <c r="AD621" s="375">
        <f>AD622</f>
        <v>2535</v>
      </c>
      <c r="AE621" s="375">
        <f t="shared" ref="AE621:AF622" si="166">AE622</f>
        <v>0</v>
      </c>
      <c r="AF621" s="375">
        <f t="shared" si="166"/>
        <v>0</v>
      </c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337" t="s">
        <v>58</v>
      </c>
      <c r="Y622" s="315" t="s">
        <v>398</v>
      </c>
      <c r="Z622" s="316" t="s">
        <v>8</v>
      </c>
      <c r="AA622" s="316" t="s">
        <v>29</v>
      </c>
      <c r="AB622" s="390" t="s">
        <v>607</v>
      </c>
      <c r="AC622" s="317">
        <v>600</v>
      </c>
      <c r="AD622" s="375">
        <f>AD623</f>
        <v>2535</v>
      </c>
      <c r="AE622" s="375">
        <f t="shared" si="166"/>
        <v>0</v>
      </c>
      <c r="AF622" s="375">
        <f t="shared" si="166"/>
        <v>0</v>
      </c>
      <c r="AH622" s="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337" t="s">
        <v>59</v>
      </c>
      <c r="Y623" s="315" t="s">
        <v>398</v>
      </c>
      <c r="Z623" s="316" t="s">
        <v>8</v>
      </c>
      <c r="AA623" s="316" t="s">
        <v>29</v>
      </c>
      <c r="AB623" s="390" t="s">
        <v>607</v>
      </c>
      <c r="AC623" s="317">
        <v>610</v>
      </c>
      <c r="AD623" s="375">
        <v>2535</v>
      </c>
      <c r="AE623" s="375">
        <v>0</v>
      </c>
      <c r="AF623" s="375">
        <v>0</v>
      </c>
      <c r="AH623" s="3"/>
    </row>
    <row r="624" spans="1:34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09" t="s">
        <v>259</v>
      </c>
      <c r="Y624" s="315" t="s">
        <v>398</v>
      </c>
      <c r="Z624" s="316" t="s">
        <v>8</v>
      </c>
      <c r="AA624" s="316" t="s">
        <v>29</v>
      </c>
      <c r="AB624" s="391" t="s">
        <v>123</v>
      </c>
      <c r="AC624" s="317"/>
      <c r="AD624" s="375">
        <f>AD625+AD628</f>
        <v>59086.399999999994</v>
      </c>
      <c r="AE624" s="375">
        <f t="shared" ref="AE624:AF624" si="167">AE625+AE628</f>
        <v>62896.2</v>
      </c>
      <c r="AF624" s="375">
        <f t="shared" si="167"/>
        <v>59235.299999999996</v>
      </c>
      <c r="AG624" s="3"/>
      <c r="AH624" s="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337" t="s">
        <v>489</v>
      </c>
      <c r="Y625" s="315" t="s">
        <v>398</v>
      </c>
      <c r="Z625" s="316" t="s">
        <v>8</v>
      </c>
      <c r="AA625" s="316" t="s">
        <v>29</v>
      </c>
      <c r="AB625" s="391" t="s">
        <v>452</v>
      </c>
      <c r="AC625" s="317"/>
      <c r="AD625" s="375">
        <f t="shared" ref="AD625:AF626" si="168">AD626</f>
        <v>14</v>
      </c>
      <c r="AE625" s="375">
        <f t="shared" si="168"/>
        <v>14</v>
      </c>
      <c r="AF625" s="375">
        <f t="shared" si="168"/>
        <v>14</v>
      </c>
      <c r="AG625" s="3"/>
      <c r="AH625" s="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337" t="s">
        <v>58</v>
      </c>
      <c r="Y626" s="315" t="s">
        <v>398</v>
      </c>
      <c r="Z626" s="316" t="s">
        <v>8</v>
      </c>
      <c r="AA626" s="316" t="s">
        <v>29</v>
      </c>
      <c r="AB626" s="391" t="s">
        <v>452</v>
      </c>
      <c r="AC626" s="342">
        <v>600</v>
      </c>
      <c r="AD626" s="375">
        <f t="shared" si="168"/>
        <v>14</v>
      </c>
      <c r="AE626" s="375">
        <f t="shared" si="168"/>
        <v>14</v>
      </c>
      <c r="AF626" s="375">
        <f t="shared" si="168"/>
        <v>14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337" t="s">
        <v>59</v>
      </c>
      <c r="Y627" s="315" t="s">
        <v>398</v>
      </c>
      <c r="Z627" s="316" t="s">
        <v>8</v>
      </c>
      <c r="AA627" s="316" t="s">
        <v>29</v>
      </c>
      <c r="AB627" s="391" t="s">
        <v>452</v>
      </c>
      <c r="AC627" s="342">
        <v>610</v>
      </c>
      <c r="AD627" s="375">
        <v>14</v>
      </c>
      <c r="AE627" s="375">
        <v>14</v>
      </c>
      <c r="AF627" s="375">
        <v>14</v>
      </c>
      <c r="AG627" s="3"/>
      <c r="AH627" s="3"/>
    </row>
    <row r="628" spans="1:34" ht="63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337" t="s">
        <v>670</v>
      </c>
      <c r="Y628" s="315" t="s">
        <v>398</v>
      </c>
      <c r="Z628" s="316" t="s">
        <v>8</v>
      </c>
      <c r="AA628" s="316" t="s">
        <v>29</v>
      </c>
      <c r="AB628" s="390" t="s">
        <v>669</v>
      </c>
      <c r="AC628" s="317"/>
      <c r="AD628" s="375">
        <f t="shared" ref="AD628:AF629" si="169">AD629</f>
        <v>59072.399999999994</v>
      </c>
      <c r="AE628" s="375">
        <f t="shared" si="169"/>
        <v>62882.2</v>
      </c>
      <c r="AF628" s="375">
        <f t="shared" si="169"/>
        <v>59221.299999999996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337" t="s">
        <v>117</v>
      </c>
      <c r="Y629" s="315" t="s">
        <v>398</v>
      </c>
      <c r="Z629" s="316" t="s">
        <v>8</v>
      </c>
      <c r="AA629" s="316" t="s">
        <v>29</v>
      </c>
      <c r="AB629" s="390" t="s">
        <v>669</v>
      </c>
      <c r="AC629" s="317">
        <v>200</v>
      </c>
      <c r="AD629" s="375">
        <f t="shared" si="169"/>
        <v>59072.399999999994</v>
      </c>
      <c r="AE629" s="375">
        <f t="shared" si="169"/>
        <v>62882.2</v>
      </c>
      <c r="AF629" s="375">
        <f t="shared" si="169"/>
        <v>59221.299999999996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337" t="s">
        <v>50</v>
      </c>
      <c r="Y630" s="315" t="s">
        <v>398</v>
      </c>
      <c r="Z630" s="316" t="s">
        <v>8</v>
      </c>
      <c r="AA630" s="316" t="s">
        <v>29</v>
      </c>
      <c r="AB630" s="390" t="s">
        <v>669</v>
      </c>
      <c r="AC630" s="317">
        <v>240</v>
      </c>
      <c r="AD630" s="375">
        <f>53165.2+5907.2</f>
        <v>59072.399999999994</v>
      </c>
      <c r="AE630" s="375">
        <f>56594+6288.2</f>
        <v>62882.2</v>
      </c>
      <c r="AF630" s="375">
        <f>53299.2+5922.1</f>
        <v>59221.299999999996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314" t="s">
        <v>716</v>
      </c>
      <c r="Y631" s="315" t="s">
        <v>398</v>
      </c>
      <c r="Z631" s="316" t="s">
        <v>8</v>
      </c>
      <c r="AA631" s="316" t="s">
        <v>29</v>
      </c>
      <c r="AB631" s="391" t="s">
        <v>717</v>
      </c>
      <c r="AC631" s="317"/>
      <c r="AD631" s="375">
        <f>AD632</f>
        <v>12396</v>
      </c>
      <c r="AE631" s="375">
        <f t="shared" ref="AE631:AF633" si="170">AE632</f>
        <v>0</v>
      </c>
      <c r="AF631" s="375">
        <f t="shared" si="170"/>
        <v>0</v>
      </c>
      <c r="AG631" s="3"/>
      <c r="AH631" s="3"/>
    </row>
    <row r="632" spans="1:34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314" t="s">
        <v>718</v>
      </c>
      <c r="Y632" s="315" t="s">
        <v>398</v>
      </c>
      <c r="Z632" s="316" t="s">
        <v>8</v>
      </c>
      <c r="AA632" s="316" t="s">
        <v>29</v>
      </c>
      <c r="AB632" s="391" t="s">
        <v>719</v>
      </c>
      <c r="AC632" s="317"/>
      <c r="AD632" s="375">
        <f>AD633</f>
        <v>12396</v>
      </c>
      <c r="AE632" s="375">
        <f t="shared" si="170"/>
        <v>0</v>
      </c>
      <c r="AF632" s="375">
        <f t="shared" si="170"/>
        <v>0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314" t="s">
        <v>58</v>
      </c>
      <c r="Y633" s="315" t="s">
        <v>398</v>
      </c>
      <c r="Z633" s="316" t="s">
        <v>8</v>
      </c>
      <c r="AA633" s="316" t="s">
        <v>29</v>
      </c>
      <c r="AB633" s="391" t="s">
        <v>719</v>
      </c>
      <c r="AC633" s="342">
        <v>600</v>
      </c>
      <c r="AD633" s="375">
        <f>AD634</f>
        <v>12396</v>
      </c>
      <c r="AE633" s="375">
        <f t="shared" si="170"/>
        <v>0</v>
      </c>
      <c r="AF633" s="375">
        <f t="shared" si="170"/>
        <v>0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314" t="s">
        <v>59</v>
      </c>
      <c r="Y634" s="315" t="s">
        <v>398</v>
      </c>
      <c r="Z634" s="316" t="s">
        <v>8</v>
      </c>
      <c r="AA634" s="316" t="s">
        <v>29</v>
      </c>
      <c r="AB634" s="391" t="s">
        <v>719</v>
      </c>
      <c r="AC634" s="342">
        <v>610</v>
      </c>
      <c r="AD634" s="375">
        <v>12396</v>
      </c>
      <c r="AE634" s="375">
        <v>0</v>
      </c>
      <c r="AF634" s="375">
        <v>0</v>
      </c>
      <c r="AG634" s="3"/>
      <c r="AH634" s="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09" t="s">
        <v>303</v>
      </c>
      <c r="Y635" s="315" t="s">
        <v>398</v>
      </c>
      <c r="Z635" s="316" t="s">
        <v>8</v>
      </c>
      <c r="AA635" s="316" t="s">
        <v>29</v>
      </c>
      <c r="AB635" s="391" t="s">
        <v>453</v>
      </c>
      <c r="AC635" s="342"/>
      <c r="AD635" s="375">
        <f>AD636+AD639</f>
        <v>5382.9</v>
      </c>
      <c r="AE635" s="375">
        <f>AE636+AE639</f>
        <v>5382.9</v>
      </c>
      <c r="AF635" s="375">
        <f>AF636+AF639</f>
        <v>5382.9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09" t="s">
        <v>416</v>
      </c>
      <c r="Y636" s="315" t="s">
        <v>398</v>
      </c>
      <c r="Z636" s="316" t="s">
        <v>8</v>
      </c>
      <c r="AA636" s="316" t="s">
        <v>29</v>
      </c>
      <c r="AB636" s="391" t="s">
        <v>454</v>
      </c>
      <c r="AC636" s="342"/>
      <c r="AD636" s="375">
        <f t="shared" ref="AD636:AF637" si="171">AD637</f>
        <v>1865.9</v>
      </c>
      <c r="AE636" s="375">
        <f t="shared" si="171"/>
        <v>1865.9</v>
      </c>
      <c r="AF636" s="375">
        <f t="shared" si="171"/>
        <v>1865.9</v>
      </c>
      <c r="AG636" s="3"/>
      <c r="AH636" s="3"/>
    </row>
    <row r="637" spans="1:34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337" t="s">
        <v>58</v>
      </c>
      <c r="Y637" s="315" t="s">
        <v>398</v>
      </c>
      <c r="Z637" s="316" t="s">
        <v>8</v>
      </c>
      <c r="AA637" s="316" t="s">
        <v>29</v>
      </c>
      <c r="AB637" s="391" t="s">
        <v>454</v>
      </c>
      <c r="AC637" s="342">
        <v>600</v>
      </c>
      <c r="AD637" s="375">
        <f t="shared" si="171"/>
        <v>1865.9</v>
      </c>
      <c r="AE637" s="375">
        <f t="shared" si="171"/>
        <v>1865.9</v>
      </c>
      <c r="AF637" s="375">
        <f t="shared" si="171"/>
        <v>1865.9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337" t="s">
        <v>59</v>
      </c>
      <c r="Y638" s="315" t="s">
        <v>398</v>
      </c>
      <c r="Z638" s="316" t="s">
        <v>8</v>
      </c>
      <c r="AA638" s="316" t="s">
        <v>29</v>
      </c>
      <c r="AB638" s="391" t="s">
        <v>454</v>
      </c>
      <c r="AC638" s="342">
        <v>610</v>
      </c>
      <c r="AD638" s="375">
        <v>1865.9</v>
      </c>
      <c r="AE638" s="375">
        <v>1865.9</v>
      </c>
      <c r="AF638" s="375">
        <v>1865.9</v>
      </c>
      <c r="AG638" s="3"/>
      <c r="AH638" s="3"/>
    </row>
    <row r="639" spans="1:34" ht="63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337" t="s">
        <v>582</v>
      </c>
      <c r="Y639" s="315" t="s">
        <v>398</v>
      </c>
      <c r="Z639" s="316" t="s">
        <v>8</v>
      </c>
      <c r="AA639" s="316" t="s">
        <v>29</v>
      </c>
      <c r="AB639" s="391" t="s">
        <v>580</v>
      </c>
      <c r="AC639" s="331"/>
      <c r="AD639" s="375">
        <f t="shared" ref="AD639:AF640" si="172">AD640</f>
        <v>3517</v>
      </c>
      <c r="AE639" s="375">
        <f t="shared" si="172"/>
        <v>3517</v>
      </c>
      <c r="AF639" s="375">
        <f t="shared" si="172"/>
        <v>3517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337" t="s">
        <v>58</v>
      </c>
      <c r="Y640" s="315" t="s">
        <v>398</v>
      </c>
      <c r="Z640" s="316" t="s">
        <v>8</v>
      </c>
      <c r="AA640" s="316" t="s">
        <v>29</v>
      </c>
      <c r="AB640" s="391" t="s">
        <v>580</v>
      </c>
      <c r="AC640" s="342">
        <v>600</v>
      </c>
      <c r="AD640" s="375">
        <f t="shared" si="172"/>
        <v>3517</v>
      </c>
      <c r="AE640" s="375">
        <f t="shared" si="172"/>
        <v>3517</v>
      </c>
      <c r="AF640" s="375">
        <f t="shared" si="172"/>
        <v>3517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337" t="s">
        <v>59</v>
      </c>
      <c r="Y641" s="315" t="s">
        <v>398</v>
      </c>
      <c r="Z641" s="316" t="s">
        <v>8</v>
      </c>
      <c r="AA641" s="316" t="s">
        <v>29</v>
      </c>
      <c r="AB641" s="391" t="s">
        <v>580</v>
      </c>
      <c r="AC641" s="342">
        <v>610</v>
      </c>
      <c r="AD641" s="375">
        <v>3517</v>
      </c>
      <c r="AE641" s="375">
        <v>3517</v>
      </c>
      <c r="AF641" s="375">
        <v>3517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366" t="s">
        <v>608</v>
      </c>
      <c r="Y642" s="315" t="s">
        <v>398</v>
      </c>
      <c r="Z642" s="367" t="s">
        <v>8</v>
      </c>
      <c r="AA642" s="367" t="s">
        <v>29</v>
      </c>
      <c r="AB642" s="292" t="s">
        <v>609</v>
      </c>
      <c r="AC642" s="444"/>
      <c r="AD642" s="375">
        <f>AD649+AD646+AD643</f>
        <v>41520.6</v>
      </c>
      <c r="AE642" s="375">
        <f t="shared" ref="AE642:AF642" si="173">AE649+AE646+AE643</f>
        <v>41694.5</v>
      </c>
      <c r="AF642" s="375">
        <f t="shared" si="173"/>
        <v>41724.6</v>
      </c>
      <c r="AG642" s="3"/>
      <c r="AH642" s="3"/>
    </row>
    <row r="643" spans="1:34" ht="94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366" t="s">
        <v>667</v>
      </c>
      <c r="Y643" s="315" t="s">
        <v>398</v>
      </c>
      <c r="Z643" s="367" t="s">
        <v>8</v>
      </c>
      <c r="AA643" s="367" t="s">
        <v>29</v>
      </c>
      <c r="AB643" s="292" t="s">
        <v>668</v>
      </c>
      <c r="AC643" s="444"/>
      <c r="AD643" s="375">
        <f>AD644</f>
        <v>312.5</v>
      </c>
      <c r="AE643" s="375">
        <f t="shared" ref="AE643:AF644" si="174">AE644</f>
        <v>312.5</v>
      </c>
      <c r="AF643" s="375">
        <f t="shared" si="174"/>
        <v>312.5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376" t="s">
        <v>58</v>
      </c>
      <c r="Y644" s="315" t="s">
        <v>398</v>
      </c>
      <c r="Z644" s="367" t="s">
        <v>8</v>
      </c>
      <c r="AA644" s="367" t="s">
        <v>29</v>
      </c>
      <c r="AB644" s="292" t="s">
        <v>668</v>
      </c>
      <c r="AC644" s="291">
        <v>600</v>
      </c>
      <c r="AD644" s="375">
        <f>AD645</f>
        <v>312.5</v>
      </c>
      <c r="AE644" s="375">
        <f t="shared" si="174"/>
        <v>312.5</v>
      </c>
      <c r="AF644" s="375">
        <f t="shared" si="174"/>
        <v>312.5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376" t="s">
        <v>59</v>
      </c>
      <c r="Y645" s="315" t="s">
        <v>398</v>
      </c>
      <c r="Z645" s="367" t="s">
        <v>8</v>
      </c>
      <c r="AA645" s="367" t="s">
        <v>29</v>
      </c>
      <c r="AB645" s="292" t="s">
        <v>668</v>
      </c>
      <c r="AC645" s="291">
        <v>610</v>
      </c>
      <c r="AD645" s="375">
        <v>312.5</v>
      </c>
      <c r="AE645" s="375">
        <v>312.5</v>
      </c>
      <c r="AF645" s="375">
        <v>312.5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366" t="s">
        <v>612</v>
      </c>
      <c r="Y646" s="315" t="s">
        <v>398</v>
      </c>
      <c r="Z646" s="367" t="s">
        <v>8</v>
      </c>
      <c r="AA646" s="367" t="s">
        <v>29</v>
      </c>
      <c r="AB646" s="292" t="s">
        <v>613</v>
      </c>
      <c r="AC646" s="444"/>
      <c r="AD646" s="375">
        <f>AD647</f>
        <v>1679.1</v>
      </c>
      <c r="AE646" s="375">
        <f t="shared" ref="AE646:AF647" si="175">AE647</f>
        <v>1853</v>
      </c>
      <c r="AF646" s="375">
        <f t="shared" si="175"/>
        <v>1883.1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337" t="s">
        <v>58</v>
      </c>
      <c r="Y647" s="315" t="s">
        <v>398</v>
      </c>
      <c r="Z647" s="367" t="s">
        <v>8</v>
      </c>
      <c r="AA647" s="367" t="s">
        <v>29</v>
      </c>
      <c r="AB647" s="292" t="s">
        <v>613</v>
      </c>
      <c r="AC647" s="444">
        <v>600</v>
      </c>
      <c r="AD647" s="375">
        <f>AD648</f>
        <v>1679.1</v>
      </c>
      <c r="AE647" s="375">
        <f t="shared" si="175"/>
        <v>1853</v>
      </c>
      <c r="AF647" s="375">
        <f t="shared" si="175"/>
        <v>1883.1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337" t="s">
        <v>59</v>
      </c>
      <c r="Y648" s="315" t="s">
        <v>398</v>
      </c>
      <c r="Z648" s="367" t="s">
        <v>8</v>
      </c>
      <c r="AA648" s="367" t="s">
        <v>29</v>
      </c>
      <c r="AB648" s="292" t="s">
        <v>613</v>
      </c>
      <c r="AC648" s="444">
        <v>610</v>
      </c>
      <c r="AD648" s="375">
        <v>1679.1</v>
      </c>
      <c r="AE648" s="375">
        <v>1853</v>
      </c>
      <c r="AF648" s="375">
        <v>1883.1</v>
      </c>
      <c r="AG648" s="3"/>
      <c r="AH648" s="3"/>
    </row>
    <row r="649" spans="1:34" ht="78.7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366" t="s">
        <v>610</v>
      </c>
      <c r="Y649" s="315" t="s">
        <v>398</v>
      </c>
      <c r="Z649" s="367" t="s">
        <v>8</v>
      </c>
      <c r="AA649" s="367" t="s">
        <v>29</v>
      </c>
      <c r="AB649" s="292" t="s">
        <v>611</v>
      </c>
      <c r="AC649" s="444"/>
      <c r="AD649" s="375">
        <f>AD650</f>
        <v>39529</v>
      </c>
      <c r="AE649" s="375">
        <f t="shared" ref="AE649:AF649" si="176">AE650</f>
        <v>39529</v>
      </c>
      <c r="AF649" s="375">
        <f t="shared" si="176"/>
        <v>39529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366" t="s">
        <v>58</v>
      </c>
      <c r="Y650" s="315" t="s">
        <v>398</v>
      </c>
      <c r="Z650" s="367" t="s">
        <v>8</v>
      </c>
      <c r="AA650" s="367" t="s">
        <v>29</v>
      </c>
      <c r="AB650" s="292" t="s">
        <v>611</v>
      </c>
      <c r="AC650" s="444">
        <v>600</v>
      </c>
      <c r="AD650" s="375">
        <f>AD651</f>
        <v>39529</v>
      </c>
      <c r="AE650" s="375">
        <f t="shared" ref="AE650:AF650" si="177">AE651</f>
        <v>39529</v>
      </c>
      <c r="AF650" s="375">
        <f t="shared" si="177"/>
        <v>39529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366" t="s">
        <v>59</v>
      </c>
      <c r="Y651" s="315" t="s">
        <v>398</v>
      </c>
      <c r="Z651" s="367" t="s">
        <v>8</v>
      </c>
      <c r="AA651" s="367" t="s">
        <v>29</v>
      </c>
      <c r="AB651" s="292" t="s">
        <v>611</v>
      </c>
      <c r="AC651" s="444">
        <v>610</v>
      </c>
      <c r="AD651" s="375">
        <v>39529</v>
      </c>
      <c r="AE651" s="375">
        <v>39529</v>
      </c>
      <c r="AF651" s="375">
        <v>39529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08" t="s">
        <v>225</v>
      </c>
      <c r="Y652" s="315" t="s">
        <v>398</v>
      </c>
      <c r="Z652" s="367" t="s">
        <v>8</v>
      </c>
      <c r="AA652" s="367" t="s">
        <v>29</v>
      </c>
      <c r="AB652" s="391" t="s">
        <v>226</v>
      </c>
      <c r="AC652" s="444"/>
      <c r="AD652" s="375">
        <f>AD653</f>
        <v>9500.7999999999993</v>
      </c>
      <c r="AE652" s="375">
        <f t="shared" ref="AE652:AF656" si="178">AE653</f>
        <v>3842.5</v>
      </c>
      <c r="AF652" s="375">
        <f t="shared" si="178"/>
        <v>2630.1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366" t="s">
        <v>640</v>
      </c>
      <c r="Y653" s="315" t="s">
        <v>398</v>
      </c>
      <c r="Z653" s="367" t="s">
        <v>8</v>
      </c>
      <c r="AA653" s="367" t="s">
        <v>29</v>
      </c>
      <c r="AB653" s="391" t="s">
        <v>229</v>
      </c>
      <c r="AC653" s="444"/>
      <c r="AD653" s="375">
        <f>AD654</f>
        <v>9500.7999999999993</v>
      </c>
      <c r="AE653" s="375">
        <f t="shared" si="178"/>
        <v>3842.5</v>
      </c>
      <c r="AF653" s="375">
        <f t="shared" si="178"/>
        <v>2630.1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366" t="s">
        <v>760</v>
      </c>
      <c r="Y654" s="315" t="s">
        <v>398</v>
      </c>
      <c r="Z654" s="367" t="s">
        <v>8</v>
      </c>
      <c r="AA654" s="367" t="s">
        <v>29</v>
      </c>
      <c r="AB654" s="391" t="s">
        <v>759</v>
      </c>
      <c r="AC654" s="444"/>
      <c r="AD654" s="375">
        <f>AD655</f>
        <v>9500.7999999999993</v>
      </c>
      <c r="AE654" s="375">
        <f t="shared" ref="AE654:AF654" si="179">AE655</f>
        <v>3842.5</v>
      </c>
      <c r="AF654" s="375">
        <f t="shared" si="179"/>
        <v>2630.1</v>
      </c>
      <c r="AG654" s="3"/>
      <c r="AH654" s="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366" t="s">
        <v>694</v>
      </c>
      <c r="Y655" s="315" t="s">
        <v>398</v>
      </c>
      <c r="Z655" s="367" t="s">
        <v>8</v>
      </c>
      <c r="AA655" s="367" t="s">
        <v>29</v>
      </c>
      <c r="AB655" s="391" t="s">
        <v>693</v>
      </c>
      <c r="AC655" s="444"/>
      <c r="AD655" s="375">
        <f>AD656</f>
        <v>9500.7999999999993</v>
      </c>
      <c r="AE655" s="375">
        <f t="shared" si="178"/>
        <v>3842.5</v>
      </c>
      <c r="AF655" s="375">
        <f t="shared" si="178"/>
        <v>2630.1</v>
      </c>
      <c r="AG655" s="3"/>
      <c r="AH655" s="3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366" t="s">
        <v>58</v>
      </c>
      <c r="Y656" s="315" t="s">
        <v>398</v>
      </c>
      <c r="Z656" s="367" t="s">
        <v>8</v>
      </c>
      <c r="AA656" s="367" t="s">
        <v>29</v>
      </c>
      <c r="AB656" s="391" t="s">
        <v>693</v>
      </c>
      <c r="AC656" s="444">
        <v>600</v>
      </c>
      <c r="AD656" s="375">
        <f>AD657</f>
        <v>9500.7999999999993</v>
      </c>
      <c r="AE656" s="375">
        <f t="shared" si="178"/>
        <v>3842.5</v>
      </c>
      <c r="AF656" s="375">
        <f t="shared" si="178"/>
        <v>2630.1</v>
      </c>
      <c r="AG656" s="3"/>
      <c r="AH656" s="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366" t="s">
        <v>59</v>
      </c>
      <c r="Y657" s="315" t="s">
        <v>398</v>
      </c>
      <c r="Z657" s="367" t="s">
        <v>8</v>
      </c>
      <c r="AA657" s="367" t="s">
        <v>29</v>
      </c>
      <c r="AB657" s="391" t="s">
        <v>693</v>
      </c>
      <c r="AC657" s="444">
        <v>610</v>
      </c>
      <c r="AD657" s="375">
        <f>9269+231.8</f>
        <v>9500.7999999999993</v>
      </c>
      <c r="AE657" s="375">
        <f>3748.8+93.7</f>
        <v>3842.5</v>
      </c>
      <c r="AF657" s="375">
        <f>2566+64.1</f>
        <v>2630.1</v>
      </c>
      <c r="AG657" s="3"/>
      <c r="AH657" s="3"/>
    </row>
    <row r="658" spans="1:3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337" t="s">
        <v>131</v>
      </c>
      <c r="Y658" s="315" t="s">
        <v>398</v>
      </c>
      <c r="Z658" s="335" t="s">
        <v>8</v>
      </c>
      <c r="AA658" s="316" t="s">
        <v>7</v>
      </c>
      <c r="AB658" s="390"/>
      <c r="AC658" s="317"/>
      <c r="AD658" s="375">
        <f>AD659</f>
        <v>96493.5</v>
      </c>
      <c r="AE658" s="375">
        <f t="shared" ref="AE658:AF658" si="180">AE659</f>
        <v>96762.6</v>
      </c>
      <c r="AF658" s="375">
        <f t="shared" si="180"/>
        <v>97026.2</v>
      </c>
      <c r="AI658" s="16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09" t="s">
        <v>254</v>
      </c>
      <c r="Y659" s="315" t="s">
        <v>398</v>
      </c>
      <c r="Z659" s="335" t="s">
        <v>8</v>
      </c>
      <c r="AA659" s="316" t="s">
        <v>7</v>
      </c>
      <c r="AB659" s="390" t="s">
        <v>97</v>
      </c>
      <c r="AC659" s="317"/>
      <c r="AD659" s="375">
        <f>AD660+AD665</f>
        <v>96493.5</v>
      </c>
      <c r="AE659" s="375">
        <f>AE660+AE665</f>
        <v>96762.6</v>
      </c>
      <c r="AF659" s="375">
        <f>AF660+AF665</f>
        <v>97026.2</v>
      </c>
    </row>
    <row r="660" spans="1:3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09" t="s">
        <v>257</v>
      </c>
      <c r="Y660" s="315" t="s">
        <v>398</v>
      </c>
      <c r="Z660" s="335" t="s">
        <v>8</v>
      </c>
      <c r="AA660" s="316" t="s">
        <v>7</v>
      </c>
      <c r="AB660" s="391" t="s">
        <v>114</v>
      </c>
      <c r="AC660" s="317"/>
      <c r="AD660" s="375">
        <f>AD661</f>
        <v>17659</v>
      </c>
      <c r="AE660" s="375">
        <f>AE661</f>
        <v>17659</v>
      </c>
      <c r="AF660" s="375">
        <f>AF661</f>
        <v>17659</v>
      </c>
    </row>
    <row r="661" spans="1:35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09" t="s">
        <v>258</v>
      </c>
      <c r="Y661" s="315" t="s">
        <v>398</v>
      </c>
      <c r="Z661" s="316" t="s">
        <v>8</v>
      </c>
      <c r="AA661" s="316" t="s">
        <v>7</v>
      </c>
      <c r="AB661" s="391" t="s">
        <v>427</v>
      </c>
      <c r="AC661" s="317"/>
      <c r="AD661" s="375">
        <f>AD662</f>
        <v>17659</v>
      </c>
      <c r="AE661" s="375">
        <f t="shared" ref="AE661:AF663" si="181">AE662</f>
        <v>17659</v>
      </c>
      <c r="AF661" s="375">
        <f t="shared" si="181"/>
        <v>17659</v>
      </c>
    </row>
    <row r="662" spans="1:35" ht="1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21" t="s">
        <v>490</v>
      </c>
      <c r="Y662" s="315" t="s">
        <v>398</v>
      </c>
      <c r="Z662" s="316" t="s">
        <v>8</v>
      </c>
      <c r="AA662" s="316" t="s">
        <v>7</v>
      </c>
      <c r="AB662" s="390" t="s">
        <v>451</v>
      </c>
      <c r="AC662" s="317"/>
      <c r="AD662" s="375">
        <f>AD663</f>
        <v>17659</v>
      </c>
      <c r="AE662" s="375">
        <f t="shared" si="181"/>
        <v>17659</v>
      </c>
      <c r="AF662" s="375">
        <f t="shared" si="181"/>
        <v>17659</v>
      </c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337" t="s">
        <v>58</v>
      </c>
      <c r="Y663" s="325" t="s">
        <v>398</v>
      </c>
      <c r="Z663" s="316" t="s">
        <v>8</v>
      </c>
      <c r="AA663" s="316" t="s">
        <v>7</v>
      </c>
      <c r="AB663" s="390" t="s">
        <v>451</v>
      </c>
      <c r="AC663" s="317">
        <v>600</v>
      </c>
      <c r="AD663" s="375">
        <f>AD664</f>
        <v>17659</v>
      </c>
      <c r="AE663" s="375">
        <f t="shared" si="181"/>
        <v>17659</v>
      </c>
      <c r="AF663" s="375">
        <f t="shared" si="181"/>
        <v>17659</v>
      </c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337" t="s">
        <v>59</v>
      </c>
      <c r="Y664" s="325" t="s">
        <v>398</v>
      </c>
      <c r="Z664" s="316" t="s">
        <v>8</v>
      </c>
      <c r="AA664" s="316" t="s">
        <v>7</v>
      </c>
      <c r="AB664" s="390" t="s">
        <v>451</v>
      </c>
      <c r="AC664" s="317">
        <v>610</v>
      </c>
      <c r="AD664" s="375">
        <f>17104+555</f>
        <v>17659</v>
      </c>
      <c r="AE664" s="375">
        <f>17104+555</f>
        <v>17659</v>
      </c>
      <c r="AF664" s="375">
        <f>17104+555</f>
        <v>17659</v>
      </c>
    </row>
    <row r="665" spans="1:35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09" t="s">
        <v>455</v>
      </c>
      <c r="Y665" s="315">
        <v>901</v>
      </c>
      <c r="Z665" s="335" t="s">
        <v>8</v>
      </c>
      <c r="AA665" s="316" t="s">
        <v>7</v>
      </c>
      <c r="AB665" s="391" t="s">
        <v>98</v>
      </c>
      <c r="AC665" s="438"/>
      <c r="AD665" s="329">
        <f>AD666+AD671</f>
        <v>78834.5</v>
      </c>
      <c r="AE665" s="329">
        <f>AE666+AE671</f>
        <v>79103.600000000006</v>
      </c>
      <c r="AF665" s="329">
        <f>AF666+AF671</f>
        <v>79367.199999999997</v>
      </c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09" t="s">
        <v>491</v>
      </c>
      <c r="Y666" s="315">
        <v>901</v>
      </c>
      <c r="Z666" s="335" t="s">
        <v>8</v>
      </c>
      <c r="AA666" s="316" t="s">
        <v>7</v>
      </c>
      <c r="AB666" s="391" t="s">
        <v>457</v>
      </c>
      <c r="AC666" s="438"/>
      <c r="AD666" s="329">
        <f>AD667</f>
        <v>54972.6</v>
      </c>
      <c r="AE666" s="329">
        <f t="shared" ref="AE666:AF667" si="182">AE667</f>
        <v>55194</v>
      </c>
      <c r="AF666" s="329">
        <f t="shared" si="182"/>
        <v>55413</v>
      </c>
    </row>
    <row r="667" spans="1:35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09" t="s">
        <v>260</v>
      </c>
      <c r="Y667" s="315">
        <v>901</v>
      </c>
      <c r="Z667" s="335" t="s">
        <v>8</v>
      </c>
      <c r="AA667" s="316" t="s">
        <v>7</v>
      </c>
      <c r="AB667" s="391" t="s">
        <v>458</v>
      </c>
      <c r="AC667" s="445"/>
      <c r="AD667" s="362">
        <f>AD668</f>
        <v>54972.6</v>
      </c>
      <c r="AE667" s="362">
        <f t="shared" si="182"/>
        <v>55194</v>
      </c>
      <c r="AF667" s="362">
        <f t="shared" si="182"/>
        <v>55413</v>
      </c>
    </row>
    <row r="668" spans="1:35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337" t="s">
        <v>320</v>
      </c>
      <c r="Y668" s="315">
        <v>901</v>
      </c>
      <c r="Z668" s="335" t="s">
        <v>8</v>
      </c>
      <c r="AA668" s="316" t="s">
        <v>7</v>
      </c>
      <c r="AB668" s="391" t="s">
        <v>459</v>
      </c>
      <c r="AC668" s="446"/>
      <c r="AD668" s="329">
        <f t="shared" ref="AD668:AF669" si="183">AD669</f>
        <v>54972.6</v>
      </c>
      <c r="AE668" s="329">
        <f t="shared" si="183"/>
        <v>55194</v>
      </c>
      <c r="AF668" s="329">
        <f t="shared" si="183"/>
        <v>55413</v>
      </c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337" t="s">
        <v>58</v>
      </c>
      <c r="Y669" s="315">
        <v>901</v>
      </c>
      <c r="Z669" s="335" t="s">
        <v>8</v>
      </c>
      <c r="AA669" s="316" t="s">
        <v>7</v>
      </c>
      <c r="AB669" s="391" t="s">
        <v>459</v>
      </c>
      <c r="AC669" s="317">
        <v>600</v>
      </c>
      <c r="AD669" s="329">
        <f t="shared" si="183"/>
        <v>54972.6</v>
      </c>
      <c r="AE669" s="329">
        <f t="shared" si="183"/>
        <v>55194</v>
      </c>
      <c r="AF669" s="329">
        <f t="shared" si="183"/>
        <v>55413</v>
      </c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337" t="s">
        <v>59</v>
      </c>
      <c r="Y670" s="315">
        <v>901</v>
      </c>
      <c r="Z670" s="335" t="s">
        <v>8</v>
      </c>
      <c r="AA670" s="316" t="s">
        <v>7</v>
      </c>
      <c r="AB670" s="391" t="s">
        <v>459</v>
      </c>
      <c r="AC670" s="317">
        <v>610</v>
      </c>
      <c r="AD670" s="375">
        <f>52273.5+2699.1</f>
        <v>54972.6</v>
      </c>
      <c r="AE670" s="375">
        <f>52387+2807</f>
        <v>55194</v>
      </c>
      <c r="AF670" s="375">
        <v>55413</v>
      </c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09" t="s">
        <v>460</v>
      </c>
      <c r="Y671" s="315">
        <v>901</v>
      </c>
      <c r="Z671" s="316" t="s">
        <v>8</v>
      </c>
      <c r="AA671" s="316" t="s">
        <v>7</v>
      </c>
      <c r="AB671" s="391" t="s">
        <v>461</v>
      </c>
      <c r="AC671" s="342"/>
      <c r="AD671" s="329">
        <f>AD672</f>
        <v>23861.9</v>
      </c>
      <c r="AE671" s="329">
        <f>AE672</f>
        <v>23909.600000000002</v>
      </c>
      <c r="AF671" s="329">
        <f>AF672</f>
        <v>23954.2</v>
      </c>
      <c r="AG671" s="3"/>
      <c r="AH671" s="3"/>
    </row>
    <row r="672" spans="1:35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21" t="s">
        <v>149</v>
      </c>
      <c r="Y672" s="315">
        <v>901</v>
      </c>
      <c r="Z672" s="335" t="s">
        <v>8</v>
      </c>
      <c r="AA672" s="316" t="s">
        <v>7</v>
      </c>
      <c r="AB672" s="391" t="s">
        <v>462</v>
      </c>
      <c r="AC672" s="317"/>
      <c r="AD672" s="375">
        <f>AD673+AD677</f>
        <v>23861.9</v>
      </c>
      <c r="AE672" s="375">
        <f>AE673+AE677</f>
        <v>23909.600000000002</v>
      </c>
      <c r="AF672" s="375">
        <f>AF673+AF677</f>
        <v>23954.2</v>
      </c>
      <c r="AG672" s="3"/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337" t="s">
        <v>58</v>
      </c>
      <c r="Y673" s="315">
        <v>901</v>
      </c>
      <c r="Z673" s="335" t="s">
        <v>8</v>
      </c>
      <c r="AA673" s="316" t="s">
        <v>7</v>
      </c>
      <c r="AB673" s="391" t="s">
        <v>462</v>
      </c>
      <c r="AC673" s="317">
        <v>600</v>
      </c>
      <c r="AD673" s="375">
        <f>AD674+AD675+AD676</f>
        <v>23485.600000000002</v>
      </c>
      <c r="AE673" s="375">
        <f>AE674+AE675+AE676</f>
        <v>23533.300000000003</v>
      </c>
      <c r="AF673" s="375">
        <f>AF674+AF675+AF676</f>
        <v>23577.9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337" t="s">
        <v>59</v>
      </c>
      <c r="Y674" s="315">
        <v>901</v>
      </c>
      <c r="Z674" s="335" t="s">
        <v>8</v>
      </c>
      <c r="AA674" s="316" t="s">
        <v>7</v>
      </c>
      <c r="AB674" s="391" t="s">
        <v>462</v>
      </c>
      <c r="AC674" s="317">
        <v>610</v>
      </c>
      <c r="AD674" s="375">
        <v>22228.2</v>
      </c>
      <c r="AE674" s="375">
        <v>22275.9</v>
      </c>
      <c r="AF674" s="375">
        <v>22320.5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337" t="s">
        <v>127</v>
      </c>
      <c r="Y675" s="315">
        <v>901</v>
      </c>
      <c r="Z675" s="335" t="s">
        <v>8</v>
      </c>
      <c r="AA675" s="316" t="s">
        <v>7</v>
      </c>
      <c r="AB675" s="391" t="s">
        <v>462</v>
      </c>
      <c r="AC675" s="317">
        <v>620</v>
      </c>
      <c r="AD675" s="375">
        <v>628.70000000000005</v>
      </c>
      <c r="AE675" s="375">
        <v>628.70000000000005</v>
      </c>
      <c r="AF675" s="375">
        <v>628.70000000000005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337" t="s">
        <v>350</v>
      </c>
      <c r="Y676" s="315">
        <v>901</v>
      </c>
      <c r="Z676" s="335" t="s">
        <v>8</v>
      </c>
      <c r="AA676" s="316" t="s">
        <v>7</v>
      </c>
      <c r="AB676" s="391" t="s">
        <v>462</v>
      </c>
      <c r="AC676" s="317">
        <v>630</v>
      </c>
      <c r="AD676" s="375">
        <v>628.70000000000005</v>
      </c>
      <c r="AE676" s="375">
        <v>628.70000000000005</v>
      </c>
      <c r="AF676" s="375">
        <v>628.70000000000005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337" t="s">
        <v>41</v>
      </c>
      <c r="Y677" s="315">
        <v>901</v>
      </c>
      <c r="Z677" s="335" t="s">
        <v>8</v>
      </c>
      <c r="AA677" s="316" t="s">
        <v>7</v>
      </c>
      <c r="AB677" s="391" t="s">
        <v>462</v>
      </c>
      <c r="AC677" s="317">
        <v>800</v>
      </c>
      <c r="AD677" s="375">
        <f>AD678</f>
        <v>376.3</v>
      </c>
      <c r="AE677" s="375">
        <f>AE678</f>
        <v>376.3</v>
      </c>
      <c r="AF677" s="375">
        <f>AF678</f>
        <v>376.3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337" t="s">
        <v>118</v>
      </c>
      <c r="Y678" s="315">
        <v>901</v>
      </c>
      <c r="Z678" s="335" t="s">
        <v>8</v>
      </c>
      <c r="AA678" s="316" t="s">
        <v>7</v>
      </c>
      <c r="AB678" s="391" t="s">
        <v>462</v>
      </c>
      <c r="AC678" s="317">
        <v>810</v>
      </c>
      <c r="AD678" s="375">
        <v>376.3</v>
      </c>
      <c r="AE678" s="375">
        <v>376.3</v>
      </c>
      <c r="AF678" s="375">
        <v>376.3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337" t="s">
        <v>132</v>
      </c>
      <c r="Y679" s="315">
        <v>901</v>
      </c>
      <c r="Z679" s="316" t="s">
        <v>8</v>
      </c>
      <c r="AA679" s="316" t="s">
        <v>8</v>
      </c>
      <c r="AB679" s="391"/>
      <c r="AC679" s="317"/>
      <c r="AD679" s="375">
        <f t="shared" ref="AD679:AD684" si="184">AD680</f>
        <v>1250</v>
      </c>
      <c r="AE679" s="375">
        <f t="shared" ref="AE679:AF684" si="185">AE680</f>
        <v>1290</v>
      </c>
      <c r="AF679" s="375">
        <f t="shared" si="185"/>
        <v>1325</v>
      </c>
      <c r="AG679" s="3"/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09" t="s">
        <v>290</v>
      </c>
      <c r="Y680" s="315">
        <v>901</v>
      </c>
      <c r="Z680" s="316" t="s">
        <v>8</v>
      </c>
      <c r="AA680" s="316" t="s">
        <v>8</v>
      </c>
      <c r="AB680" s="391" t="s">
        <v>129</v>
      </c>
      <c r="AC680" s="317"/>
      <c r="AD680" s="375">
        <f t="shared" si="184"/>
        <v>1250</v>
      </c>
      <c r="AE680" s="375">
        <f t="shared" si="185"/>
        <v>1290</v>
      </c>
      <c r="AF680" s="375">
        <f t="shared" si="185"/>
        <v>1325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09" t="s">
        <v>298</v>
      </c>
      <c r="Y681" s="315">
        <v>901</v>
      </c>
      <c r="Z681" s="332" t="s">
        <v>8</v>
      </c>
      <c r="AA681" s="332" t="s">
        <v>8</v>
      </c>
      <c r="AB681" s="391" t="s">
        <v>299</v>
      </c>
      <c r="AC681" s="317"/>
      <c r="AD681" s="375">
        <f t="shared" si="184"/>
        <v>1250</v>
      </c>
      <c r="AE681" s="375">
        <f t="shared" si="185"/>
        <v>1290</v>
      </c>
      <c r="AF681" s="375">
        <f t="shared" si="185"/>
        <v>1325</v>
      </c>
      <c r="AG681" s="3"/>
      <c r="AH681" s="3"/>
    </row>
    <row r="682" spans="1:34" ht="63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11" t="s">
        <v>546</v>
      </c>
      <c r="Y682" s="315">
        <v>901</v>
      </c>
      <c r="Z682" s="332" t="s">
        <v>8</v>
      </c>
      <c r="AA682" s="332" t="s">
        <v>8</v>
      </c>
      <c r="AB682" s="392" t="s">
        <v>547</v>
      </c>
      <c r="AC682" s="317"/>
      <c r="AD682" s="375">
        <f t="shared" si="184"/>
        <v>1250</v>
      </c>
      <c r="AE682" s="375">
        <f t="shared" si="185"/>
        <v>1290</v>
      </c>
      <c r="AF682" s="375">
        <f t="shared" si="185"/>
        <v>1325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11" t="s">
        <v>680</v>
      </c>
      <c r="Y683" s="315">
        <v>901</v>
      </c>
      <c r="Z683" s="316" t="s">
        <v>8</v>
      </c>
      <c r="AA683" s="316" t="s">
        <v>8</v>
      </c>
      <c r="AB683" s="392" t="s">
        <v>548</v>
      </c>
      <c r="AC683" s="317"/>
      <c r="AD683" s="375">
        <f t="shared" si="184"/>
        <v>1250</v>
      </c>
      <c r="AE683" s="375">
        <f t="shared" si="185"/>
        <v>1290</v>
      </c>
      <c r="AF683" s="375">
        <f t="shared" si="185"/>
        <v>1325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337" t="s">
        <v>58</v>
      </c>
      <c r="Y684" s="315">
        <v>901</v>
      </c>
      <c r="Z684" s="332" t="s">
        <v>8</v>
      </c>
      <c r="AA684" s="332" t="s">
        <v>8</v>
      </c>
      <c r="AB684" s="392" t="s">
        <v>548</v>
      </c>
      <c r="AC684" s="317">
        <v>600</v>
      </c>
      <c r="AD684" s="375">
        <f t="shared" si="184"/>
        <v>1250</v>
      </c>
      <c r="AE684" s="375">
        <f t="shared" si="185"/>
        <v>1290</v>
      </c>
      <c r="AF684" s="375">
        <f t="shared" si="185"/>
        <v>1325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337" t="s">
        <v>59</v>
      </c>
      <c r="Y685" s="315">
        <v>901</v>
      </c>
      <c r="Z685" s="332" t="s">
        <v>8</v>
      </c>
      <c r="AA685" s="332" t="s">
        <v>8</v>
      </c>
      <c r="AB685" s="392" t="s">
        <v>548</v>
      </c>
      <c r="AC685" s="317">
        <v>610</v>
      </c>
      <c r="AD685" s="375">
        <v>1250</v>
      </c>
      <c r="AE685" s="375">
        <v>1290</v>
      </c>
      <c r="AF685" s="375">
        <v>1325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337" t="s">
        <v>37</v>
      </c>
      <c r="Y686" s="315">
        <v>901</v>
      </c>
      <c r="Z686" s="316" t="s">
        <v>8</v>
      </c>
      <c r="AA686" s="316" t="s">
        <v>22</v>
      </c>
      <c r="AB686" s="390"/>
      <c r="AC686" s="317"/>
      <c r="AD686" s="375">
        <f>AD687+AD703</f>
        <v>34363.699999999997</v>
      </c>
      <c r="AE686" s="375">
        <f t="shared" ref="AE686:AF686" si="186">AE687+AE703</f>
        <v>32862.100000000006</v>
      </c>
      <c r="AF686" s="375">
        <f t="shared" si="186"/>
        <v>32867.199999999997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09" t="s">
        <v>254</v>
      </c>
      <c r="Y687" s="315">
        <v>901</v>
      </c>
      <c r="Z687" s="316" t="s">
        <v>8</v>
      </c>
      <c r="AA687" s="316" t="s">
        <v>22</v>
      </c>
      <c r="AB687" s="390" t="s">
        <v>97</v>
      </c>
      <c r="AC687" s="342"/>
      <c r="AD687" s="375">
        <f t="shared" ref="AD687:AF688" si="187">AD688</f>
        <v>25606.5</v>
      </c>
      <c r="AE687" s="375">
        <f t="shared" si="187"/>
        <v>24057.9</v>
      </c>
      <c r="AF687" s="375">
        <f t="shared" si="187"/>
        <v>24063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09" t="s">
        <v>46</v>
      </c>
      <c r="Y688" s="315" t="s">
        <v>398</v>
      </c>
      <c r="Z688" s="316" t="s">
        <v>8</v>
      </c>
      <c r="AA688" s="316" t="s">
        <v>22</v>
      </c>
      <c r="AB688" s="391" t="s">
        <v>463</v>
      </c>
      <c r="AC688" s="317"/>
      <c r="AD688" s="375">
        <f t="shared" si="187"/>
        <v>25606.5</v>
      </c>
      <c r="AE688" s="375">
        <f t="shared" si="187"/>
        <v>24057.9</v>
      </c>
      <c r="AF688" s="375">
        <f t="shared" si="187"/>
        <v>24063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09" t="s">
        <v>261</v>
      </c>
      <c r="Y689" s="315" t="s">
        <v>398</v>
      </c>
      <c r="Z689" s="316" t="s">
        <v>8</v>
      </c>
      <c r="AA689" s="316" t="s">
        <v>22</v>
      </c>
      <c r="AB689" s="391" t="s">
        <v>464</v>
      </c>
      <c r="AC689" s="317"/>
      <c r="AD689" s="375">
        <f>AD690+AD700</f>
        <v>25606.5</v>
      </c>
      <c r="AE689" s="375">
        <f>AE690+AE700</f>
        <v>24057.9</v>
      </c>
      <c r="AF689" s="375">
        <f>AF690+AF700</f>
        <v>24063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21" t="s">
        <v>198</v>
      </c>
      <c r="Y690" s="315" t="s">
        <v>398</v>
      </c>
      <c r="Z690" s="316" t="s">
        <v>8</v>
      </c>
      <c r="AA690" s="316" t="s">
        <v>22</v>
      </c>
      <c r="AB690" s="391" t="s">
        <v>465</v>
      </c>
      <c r="AC690" s="317"/>
      <c r="AD690" s="375">
        <f>AD691+AD694+AD697</f>
        <v>25418.6</v>
      </c>
      <c r="AE690" s="375">
        <f>AE691+AE694+AE697</f>
        <v>23870</v>
      </c>
      <c r="AF690" s="375">
        <f>AF691+AF694+AF697</f>
        <v>23875.1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337" t="s">
        <v>199</v>
      </c>
      <c r="Y691" s="315" t="s">
        <v>398</v>
      </c>
      <c r="Z691" s="316" t="s">
        <v>8</v>
      </c>
      <c r="AA691" s="316" t="s">
        <v>22</v>
      </c>
      <c r="AB691" s="391" t="s">
        <v>466</v>
      </c>
      <c r="AC691" s="317"/>
      <c r="AD691" s="375">
        <f>AD692</f>
        <v>1284.9000000000001</v>
      </c>
      <c r="AE691" s="375">
        <f t="shared" ref="AE691:AF691" si="188">AE692</f>
        <v>1337.8</v>
      </c>
      <c r="AF691" s="375">
        <f t="shared" si="188"/>
        <v>1391.2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337" t="s">
        <v>117</v>
      </c>
      <c r="Y692" s="315" t="s">
        <v>398</v>
      </c>
      <c r="Z692" s="316" t="s">
        <v>8</v>
      </c>
      <c r="AA692" s="316" t="s">
        <v>22</v>
      </c>
      <c r="AB692" s="391" t="s">
        <v>466</v>
      </c>
      <c r="AC692" s="317">
        <v>200</v>
      </c>
      <c r="AD692" s="375">
        <f>AD693</f>
        <v>1284.9000000000001</v>
      </c>
      <c r="AE692" s="375">
        <f>AE693</f>
        <v>1337.8</v>
      </c>
      <c r="AF692" s="375">
        <f>AF693</f>
        <v>1391.2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337" t="s">
        <v>50</v>
      </c>
      <c r="Y693" s="315" t="s">
        <v>398</v>
      </c>
      <c r="Z693" s="316" t="s">
        <v>8</v>
      </c>
      <c r="AA693" s="316" t="s">
        <v>22</v>
      </c>
      <c r="AB693" s="391" t="s">
        <v>466</v>
      </c>
      <c r="AC693" s="317">
        <v>240</v>
      </c>
      <c r="AD693" s="375">
        <v>1284.9000000000001</v>
      </c>
      <c r="AE693" s="375">
        <v>1337.8</v>
      </c>
      <c r="AF693" s="375">
        <v>1391.2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337" t="s">
        <v>336</v>
      </c>
      <c r="Y694" s="315" t="s">
        <v>398</v>
      </c>
      <c r="Z694" s="316" t="s">
        <v>8</v>
      </c>
      <c r="AA694" s="316" t="s">
        <v>22</v>
      </c>
      <c r="AB694" s="391" t="s">
        <v>467</v>
      </c>
      <c r="AC694" s="317"/>
      <c r="AD694" s="375">
        <f t="shared" ref="AD694:AF695" si="189">AD695</f>
        <v>10598.1</v>
      </c>
      <c r="AE694" s="375">
        <f t="shared" si="189"/>
        <v>9876</v>
      </c>
      <c r="AF694" s="375">
        <f t="shared" si="189"/>
        <v>9876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337" t="s">
        <v>40</v>
      </c>
      <c r="Y695" s="315" t="s">
        <v>398</v>
      </c>
      <c r="Z695" s="316" t="s">
        <v>8</v>
      </c>
      <c r="AA695" s="316" t="s">
        <v>22</v>
      </c>
      <c r="AB695" s="391" t="s">
        <v>467</v>
      </c>
      <c r="AC695" s="317">
        <v>100</v>
      </c>
      <c r="AD695" s="375">
        <f t="shared" si="189"/>
        <v>10598.1</v>
      </c>
      <c r="AE695" s="375">
        <f t="shared" si="189"/>
        <v>9876</v>
      </c>
      <c r="AF695" s="375">
        <f t="shared" si="189"/>
        <v>9876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337" t="s">
        <v>93</v>
      </c>
      <c r="Y696" s="315" t="s">
        <v>398</v>
      </c>
      <c r="Z696" s="316" t="s">
        <v>8</v>
      </c>
      <c r="AA696" s="316" t="s">
        <v>22</v>
      </c>
      <c r="AB696" s="391" t="s">
        <v>467</v>
      </c>
      <c r="AC696" s="317">
        <v>120</v>
      </c>
      <c r="AD696" s="375">
        <v>10598.1</v>
      </c>
      <c r="AE696" s="375">
        <v>9876</v>
      </c>
      <c r="AF696" s="375">
        <v>9876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337" t="s">
        <v>262</v>
      </c>
      <c r="Y697" s="315" t="s">
        <v>398</v>
      </c>
      <c r="Z697" s="316" t="s">
        <v>8</v>
      </c>
      <c r="AA697" s="316" t="s">
        <v>22</v>
      </c>
      <c r="AB697" s="391" t="s">
        <v>468</v>
      </c>
      <c r="AC697" s="317"/>
      <c r="AD697" s="375">
        <f t="shared" ref="AD697:AF698" si="190">AD698</f>
        <v>13535.6</v>
      </c>
      <c r="AE697" s="375">
        <f t="shared" si="190"/>
        <v>12656.2</v>
      </c>
      <c r="AF697" s="375">
        <f t="shared" si="190"/>
        <v>12607.9</v>
      </c>
      <c r="AG697" s="3"/>
      <c r="AH697" s="3"/>
    </row>
    <row r="698" spans="1:34" ht="47.2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337" t="s">
        <v>40</v>
      </c>
      <c r="Y698" s="315" t="s">
        <v>398</v>
      </c>
      <c r="Z698" s="316" t="s">
        <v>8</v>
      </c>
      <c r="AA698" s="316" t="s">
        <v>22</v>
      </c>
      <c r="AB698" s="391" t="s">
        <v>468</v>
      </c>
      <c r="AC698" s="317">
        <v>100</v>
      </c>
      <c r="AD698" s="375">
        <f t="shared" si="190"/>
        <v>13535.6</v>
      </c>
      <c r="AE698" s="375">
        <f t="shared" si="190"/>
        <v>12656.2</v>
      </c>
      <c r="AF698" s="375">
        <f t="shared" si="190"/>
        <v>12607.9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337" t="s">
        <v>93</v>
      </c>
      <c r="Y699" s="315" t="s">
        <v>398</v>
      </c>
      <c r="Z699" s="316" t="s">
        <v>8</v>
      </c>
      <c r="AA699" s="316" t="s">
        <v>22</v>
      </c>
      <c r="AB699" s="391" t="s">
        <v>468</v>
      </c>
      <c r="AC699" s="317">
        <v>120</v>
      </c>
      <c r="AD699" s="375">
        <v>13535.6</v>
      </c>
      <c r="AE699" s="375">
        <v>12656.2</v>
      </c>
      <c r="AF699" s="375">
        <v>12607.9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337" t="s">
        <v>263</v>
      </c>
      <c r="Y700" s="315" t="s">
        <v>398</v>
      </c>
      <c r="Z700" s="316" t="s">
        <v>8</v>
      </c>
      <c r="AA700" s="316" t="s">
        <v>22</v>
      </c>
      <c r="AB700" s="391" t="s">
        <v>469</v>
      </c>
      <c r="AC700" s="317"/>
      <c r="AD700" s="375">
        <f t="shared" ref="AD700:AF701" si="191">AD701</f>
        <v>187.9</v>
      </c>
      <c r="AE700" s="375">
        <f t="shared" si="191"/>
        <v>187.9</v>
      </c>
      <c r="AF700" s="375">
        <f t="shared" si="191"/>
        <v>187.9</v>
      </c>
      <c r="AG700" s="3"/>
      <c r="AH700" s="3"/>
    </row>
    <row r="701" spans="1:34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337" t="s">
        <v>117</v>
      </c>
      <c r="Y701" s="315" t="s">
        <v>398</v>
      </c>
      <c r="Z701" s="316" t="s">
        <v>8</v>
      </c>
      <c r="AA701" s="316" t="s">
        <v>22</v>
      </c>
      <c r="AB701" s="391" t="s">
        <v>469</v>
      </c>
      <c r="AC701" s="317">
        <v>200</v>
      </c>
      <c r="AD701" s="375">
        <f t="shared" si="191"/>
        <v>187.9</v>
      </c>
      <c r="AE701" s="375">
        <f t="shared" si="191"/>
        <v>187.9</v>
      </c>
      <c r="AF701" s="375">
        <f t="shared" si="191"/>
        <v>187.9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337" t="s">
        <v>50</v>
      </c>
      <c r="Y702" s="315" t="s">
        <v>398</v>
      </c>
      <c r="Z702" s="316" t="s">
        <v>8</v>
      </c>
      <c r="AA702" s="316" t="s">
        <v>22</v>
      </c>
      <c r="AB702" s="391" t="s">
        <v>469</v>
      </c>
      <c r="AC702" s="317">
        <v>240</v>
      </c>
      <c r="AD702" s="375">
        <v>187.9</v>
      </c>
      <c r="AE702" s="375">
        <v>187.9</v>
      </c>
      <c r="AF702" s="375">
        <v>187.9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08" t="s">
        <v>284</v>
      </c>
      <c r="Y703" s="315" t="s">
        <v>398</v>
      </c>
      <c r="Z703" s="316" t="s">
        <v>8</v>
      </c>
      <c r="AA703" s="316" t="s">
        <v>22</v>
      </c>
      <c r="AB703" s="391" t="s">
        <v>106</v>
      </c>
      <c r="AC703" s="317"/>
      <c r="AD703" s="375">
        <f t="shared" ref="AD703:AF707" si="192">AD704</f>
        <v>8757.2000000000007</v>
      </c>
      <c r="AE703" s="375">
        <f t="shared" si="192"/>
        <v>8804.2000000000007</v>
      </c>
      <c r="AF703" s="375">
        <f t="shared" si="192"/>
        <v>8804.2000000000007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08" t="s">
        <v>288</v>
      </c>
      <c r="Y704" s="315" t="s">
        <v>398</v>
      </c>
      <c r="Z704" s="316" t="s">
        <v>8</v>
      </c>
      <c r="AA704" s="316" t="s">
        <v>22</v>
      </c>
      <c r="AB704" s="391" t="s">
        <v>107</v>
      </c>
      <c r="AC704" s="317"/>
      <c r="AD704" s="375">
        <f t="shared" si="192"/>
        <v>8757.2000000000007</v>
      </c>
      <c r="AE704" s="375">
        <f t="shared" si="192"/>
        <v>8804.2000000000007</v>
      </c>
      <c r="AF704" s="375">
        <f t="shared" si="192"/>
        <v>8804.2000000000007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15" t="s">
        <v>493</v>
      </c>
      <c r="Y705" s="315" t="s">
        <v>398</v>
      </c>
      <c r="Z705" s="316" t="s">
        <v>8</v>
      </c>
      <c r="AA705" s="316" t="s">
        <v>22</v>
      </c>
      <c r="AB705" s="391" t="s">
        <v>483</v>
      </c>
      <c r="AC705" s="317"/>
      <c r="AD705" s="375">
        <f>AD706+AD709</f>
        <v>8757.2000000000007</v>
      </c>
      <c r="AE705" s="375">
        <f t="shared" ref="AE705:AF705" si="193">AE706+AE709</f>
        <v>8804.2000000000007</v>
      </c>
      <c r="AF705" s="375">
        <f t="shared" si="193"/>
        <v>8804.2000000000007</v>
      </c>
      <c r="AG705" s="3"/>
      <c r="AH705" s="3"/>
    </row>
    <row r="706" spans="1:34" ht="47.2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93" t="s">
        <v>736</v>
      </c>
      <c r="Y706" s="315" t="s">
        <v>398</v>
      </c>
      <c r="Z706" s="316" t="s">
        <v>8</v>
      </c>
      <c r="AA706" s="316" t="s">
        <v>22</v>
      </c>
      <c r="AB706" s="391" t="s">
        <v>737</v>
      </c>
      <c r="AC706" s="317"/>
      <c r="AD706" s="375">
        <f>AD707</f>
        <v>5097.2</v>
      </c>
      <c r="AE706" s="375">
        <f t="shared" si="192"/>
        <v>5116.2</v>
      </c>
      <c r="AF706" s="375">
        <f t="shared" si="192"/>
        <v>5116.2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337" t="s">
        <v>58</v>
      </c>
      <c r="Y707" s="315" t="s">
        <v>398</v>
      </c>
      <c r="Z707" s="316" t="s">
        <v>8</v>
      </c>
      <c r="AA707" s="316" t="s">
        <v>22</v>
      </c>
      <c r="AB707" s="391" t="s">
        <v>737</v>
      </c>
      <c r="AC707" s="317">
        <v>600</v>
      </c>
      <c r="AD707" s="375">
        <f>AD708</f>
        <v>5097.2</v>
      </c>
      <c r="AE707" s="375">
        <f t="shared" si="192"/>
        <v>5116.2</v>
      </c>
      <c r="AF707" s="375">
        <f t="shared" si="192"/>
        <v>5116.2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337" t="s">
        <v>59</v>
      </c>
      <c r="Y708" s="315" t="s">
        <v>398</v>
      </c>
      <c r="Z708" s="316" t="s">
        <v>8</v>
      </c>
      <c r="AA708" s="316" t="s">
        <v>22</v>
      </c>
      <c r="AB708" s="391" t="s">
        <v>737</v>
      </c>
      <c r="AC708" s="317">
        <v>610</v>
      </c>
      <c r="AD708" s="375">
        <f>5097.2</f>
        <v>5097.2</v>
      </c>
      <c r="AE708" s="375">
        <v>5116.2</v>
      </c>
      <c r="AF708" s="375">
        <v>5116.2</v>
      </c>
      <c r="AG708" s="3"/>
      <c r="AH708" s="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15" t="s">
        <v>308</v>
      </c>
      <c r="Y709" s="315" t="s">
        <v>398</v>
      </c>
      <c r="Z709" s="316" t="s">
        <v>8</v>
      </c>
      <c r="AA709" s="316" t="s">
        <v>22</v>
      </c>
      <c r="AB709" s="391" t="s">
        <v>486</v>
      </c>
      <c r="AC709" s="317"/>
      <c r="AD709" s="375">
        <f t="shared" ref="AD709:AF710" si="194">AD710</f>
        <v>3660</v>
      </c>
      <c r="AE709" s="375">
        <f t="shared" si="194"/>
        <v>3688</v>
      </c>
      <c r="AF709" s="375">
        <f t="shared" si="194"/>
        <v>3688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337" t="s">
        <v>58</v>
      </c>
      <c r="Y710" s="315" t="s">
        <v>398</v>
      </c>
      <c r="Z710" s="316" t="s">
        <v>8</v>
      </c>
      <c r="AA710" s="316" t="s">
        <v>22</v>
      </c>
      <c r="AB710" s="391" t="s">
        <v>486</v>
      </c>
      <c r="AC710" s="317">
        <v>600</v>
      </c>
      <c r="AD710" s="375">
        <f t="shared" si="194"/>
        <v>3660</v>
      </c>
      <c r="AE710" s="375">
        <f t="shared" si="194"/>
        <v>3688</v>
      </c>
      <c r="AF710" s="375">
        <f t="shared" si="194"/>
        <v>3688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337" t="s">
        <v>59</v>
      </c>
      <c r="Y711" s="315" t="s">
        <v>398</v>
      </c>
      <c r="Z711" s="316" t="s">
        <v>8</v>
      </c>
      <c r="AA711" s="316" t="s">
        <v>22</v>
      </c>
      <c r="AB711" s="391" t="s">
        <v>486</v>
      </c>
      <c r="AC711" s="317">
        <v>610</v>
      </c>
      <c r="AD711" s="375">
        <f>1969.5+1690.5</f>
        <v>3660</v>
      </c>
      <c r="AE711" s="375">
        <f>1997.5+1690.5</f>
        <v>3688</v>
      </c>
      <c r="AF711" s="375">
        <f>1997.5+1690.5</f>
        <v>3688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07" t="s">
        <v>91</v>
      </c>
      <c r="Y712" s="310" t="s">
        <v>398</v>
      </c>
      <c r="Z712" s="328" t="s">
        <v>35</v>
      </c>
      <c r="AA712" s="389"/>
      <c r="AB712" s="388"/>
      <c r="AC712" s="334"/>
      <c r="AD712" s="313">
        <f>AD713+AD720</f>
        <v>19329.8</v>
      </c>
      <c r="AE712" s="313">
        <f>AE713+AE720</f>
        <v>19329.8</v>
      </c>
      <c r="AF712" s="313">
        <f>AF713+AF720</f>
        <v>19329.8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337" t="s">
        <v>53</v>
      </c>
      <c r="Y713" s="315" t="s">
        <v>398</v>
      </c>
      <c r="Z713" s="316">
        <v>10</v>
      </c>
      <c r="AA713" s="316" t="s">
        <v>28</v>
      </c>
      <c r="AB713" s="390"/>
      <c r="AC713" s="312"/>
      <c r="AD713" s="375">
        <f t="shared" ref="AD713:AF718" si="195">AD714</f>
        <v>991.8</v>
      </c>
      <c r="AE713" s="375">
        <f t="shared" si="195"/>
        <v>991.8</v>
      </c>
      <c r="AF713" s="375">
        <f t="shared" si="195"/>
        <v>991.8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08" t="s">
        <v>284</v>
      </c>
      <c r="Y714" s="315" t="s">
        <v>398</v>
      </c>
      <c r="Z714" s="316">
        <v>10</v>
      </c>
      <c r="AA714" s="316" t="s">
        <v>28</v>
      </c>
      <c r="AB714" s="391" t="s">
        <v>106</v>
      </c>
      <c r="AC714" s="312"/>
      <c r="AD714" s="375">
        <f t="shared" si="195"/>
        <v>991.8</v>
      </c>
      <c r="AE714" s="375">
        <f t="shared" si="195"/>
        <v>991.8</v>
      </c>
      <c r="AF714" s="375">
        <f t="shared" si="195"/>
        <v>991.8</v>
      </c>
      <c r="AG714" s="3"/>
      <c r="AH714" s="3"/>
    </row>
    <row r="715" spans="1:34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08" t="s">
        <v>285</v>
      </c>
      <c r="Y715" s="315" t="s">
        <v>398</v>
      </c>
      <c r="Z715" s="316">
        <v>10</v>
      </c>
      <c r="AA715" s="316" t="s">
        <v>28</v>
      </c>
      <c r="AB715" s="391" t="s">
        <v>115</v>
      </c>
      <c r="AC715" s="312"/>
      <c r="AD715" s="375">
        <f t="shared" si="195"/>
        <v>991.8</v>
      </c>
      <c r="AE715" s="375">
        <f t="shared" si="195"/>
        <v>991.8</v>
      </c>
      <c r="AF715" s="375">
        <f t="shared" si="195"/>
        <v>991.8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08" t="s">
        <v>286</v>
      </c>
      <c r="Y716" s="315" t="s">
        <v>398</v>
      </c>
      <c r="Z716" s="316">
        <v>10</v>
      </c>
      <c r="AA716" s="316" t="s">
        <v>28</v>
      </c>
      <c r="AB716" s="391" t="s">
        <v>445</v>
      </c>
      <c r="AC716" s="312"/>
      <c r="AD716" s="375">
        <f t="shared" si="195"/>
        <v>991.8</v>
      </c>
      <c r="AE716" s="375">
        <f t="shared" si="195"/>
        <v>991.8</v>
      </c>
      <c r="AF716" s="375">
        <f t="shared" si="195"/>
        <v>991.8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17" t="s">
        <v>287</v>
      </c>
      <c r="Y717" s="315" t="s">
        <v>398</v>
      </c>
      <c r="Z717" s="316">
        <v>10</v>
      </c>
      <c r="AA717" s="316" t="s">
        <v>28</v>
      </c>
      <c r="AB717" s="391" t="s">
        <v>444</v>
      </c>
      <c r="AC717" s="312"/>
      <c r="AD717" s="375">
        <f t="shared" si="195"/>
        <v>991.8</v>
      </c>
      <c r="AE717" s="375">
        <f t="shared" si="195"/>
        <v>991.8</v>
      </c>
      <c r="AF717" s="375">
        <f t="shared" si="195"/>
        <v>991.8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337" t="s">
        <v>94</v>
      </c>
      <c r="Y718" s="315" t="s">
        <v>398</v>
      </c>
      <c r="Z718" s="316">
        <v>10</v>
      </c>
      <c r="AA718" s="316" t="s">
        <v>28</v>
      </c>
      <c r="AB718" s="391" t="s">
        <v>444</v>
      </c>
      <c r="AC718" s="317">
        <v>300</v>
      </c>
      <c r="AD718" s="375">
        <f t="shared" si="195"/>
        <v>991.8</v>
      </c>
      <c r="AE718" s="375">
        <f t="shared" si="195"/>
        <v>991.8</v>
      </c>
      <c r="AF718" s="375">
        <f t="shared" si="195"/>
        <v>991.8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337" t="s">
        <v>39</v>
      </c>
      <c r="Y719" s="315" t="s">
        <v>398</v>
      </c>
      <c r="Z719" s="316">
        <v>10</v>
      </c>
      <c r="AA719" s="316" t="s">
        <v>28</v>
      </c>
      <c r="AB719" s="391" t="s">
        <v>444</v>
      </c>
      <c r="AC719" s="317">
        <v>320</v>
      </c>
      <c r="AD719" s="375">
        <v>991.8</v>
      </c>
      <c r="AE719" s="375">
        <v>991.8</v>
      </c>
      <c r="AF719" s="375">
        <v>991.8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337" t="s">
        <v>30</v>
      </c>
      <c r="Y720" s="315" t="s">
        <v>398</v>
      </c>
      <c r="Z720" s="316">
        <v>10</v>
      </c>
      <c r="AA720" s="316" t="s">
        <v>47</v>
      </c>
      <c r="AB720" s="391"/>
      <c r="AC720" s="317"/>
      <c r="AD720" s="375">
        <f>AD721</f>
        <v>18338</v>
      </c>
      <c r="AE720" s="375">
        <f>AE721</f>
        <v>18338</v>
      </c>
      <c r="AF720" s="375">
        <f>AF721</f>
        <v>18338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09" t="s">
        <v>254</v>
      </c>
      <c r="Y721" s="315" t="s">
        <v>398</v>
      </c>
      <c r="Z721" s="316">
        <v>10</v>
      </c>
      <c r="AA721" s="316" t="s">
        <v>47</v>
      </c>
      <c r="AB721" s="390" t="s">
        <v>97</v>
      </c>
      <c r="AC721" s="317"/>
      <c r="AD721" s="375">
        <f t="shared" ref="AD721:AF723" si="196">AD722</f>
        <v>18338</v>
      </c>
      <c r="AE721" s="375">
        <f t="shared" si="196"/>
        <v>18338</v>
      </c>
      <c r="AF721" s="375">
        <f t="shared" si="196"/>
        <v>18338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09" t="s">
        <v>494</v>
      </c>
      <c r="Y722" s="315" t="s">
        <v>398</v>
      </c>
      <c r="Z722" s="316">
        <v>10</v>
      </c>
      <c r="AA722" s="316" t="s">
        <v>47</v>
      </c>
      <c r="AB722" s="390" t="s">
        <v>114</v>
      </c>
      <c r="AC722" s="317"/>
      <c r="AD722" s="375">
        <f>AD723</f>
        <v>18338</v>
      </c>
      <c r="AE722" s="375">
        <f>AE723</f>
        <v>18338</v>
      </c>
      <c r="AF722" s="375">
        <f>AF723</f>
        <v>18338</v>
      </c>
      <c r="AG722" s="3"/>
      <c r="AH722" s="3"/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09" t="s">
        <v>258</v>
      </c>
      <c r="Y723" s="315" t="s">
        <v>398</v>
      </c>
      <c r="Z723" s="316">
        <v>10</v>
      </c>
      <c r="AA723" s="316" t="s">
        <v>47</v>
      </c>
      <c r="AB723" s="391" t="s">
        <v>427</v>
      </c>
      <c r="AC723" s="317"/>
      <c r="AD723" s="375">
        <f t="shared" si="196"/>
        <v>18338</v>
      </c>
      <c r="AE723" s="375">
        <f t="shared" si="196"/>
        <v>18338</v>
      </c>
      <c r="AF723" s="375">
        <f t="shared" si="196"/>
        <v>18338</v>
      </c>
      <c r="AG723" s="3"/>
      <c r="AH723" s="3"/>
    </row>
    <row r="724" spans="1:34" ht="47.2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21" t="s">
        <v>255</v>
      </c>
      <c r="Y724" s="315" t="s">
        <v>398</v>
      </c>
      <c r="Z724" s="316">
        <v>10</v>
      </c>
      <c r="AA724" s="316" t="s">
        <v>47</v>
      </c>
      <c r="AB724" s="391" t="s">
        <v>447</v>
      </c>
      <c r="AC724" s="317"/>
      <c r="AD724" s="375">
        <f>AD727+AD725</f>
        <v>18338</v>
      </c>
      <c r="AE724" s="375">
        <f t="shared" ref="AE724:AF724" si="197">AE727+AE725</f>
        <v>18338</v>
      </c>
      <c r="AF724" s="375">
        <f t="shared" si="197"/>
        <v>18338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337" t="s">
        <v>117</v>
      </c>
      <c r="Y725" s="315" t="s">
        <v>398</v>
      </c>
      <c r="Z725" s="316">
        <v>10</v>
      </c>
      <c r="AA725" s="316" t="s">
        <v>47</v>
      </c>
      <c r="AB725" s="391" t="s">
        <v>447</v>
      </c>
      <c r="AC725" s="317">
        <v>200</v>
      </c>
      <c r="AD725" s="375">
        <f>AD726</f>
        <v>182</v>
      </c>
      <c r="AE725" s="375">
        <f>AE726</f>
        <v>182</v>
      </c>
      <c r="AF725" s="375">
        <f>AF726</f>
        <v>182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337" t="s">
        <v>50</v>
      </c>
      <c r="Y726" s="315" t="s">
        <v>398</v>
      </c>
      <c r="Z726" s="316">
        <v>10</v>
      </c>
      <c r="AA726" s="316" t="s">
        <v>47</v>
      </c>
      <c r="AB726" s="391" t="s">
        <v>447</v>
      </c>
      <c r="AC726" s="317">
        <v>240</v>
      </c>
      <c r="AD726" s="375">
        <v>182</v>
      </c>
      <c r="AE726" s="375">
        <v>182</v>
      </c>
      <c r="AF726" s="375">
        <v>182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337" t="s">
        <v>94</v>
      </c>
      <c r="Y727" s="315" t="s">
        <v>398</v>
      </c>
      <c r="Z727" s="316">
        <v>10</v>
      </c>
      <c r="AA727" s="316" t="s">
        <v>47</v>
      </c>
      <c r="AB727" s="391" t="s">
        <v>447</v>
      </c>
      <c r="AC727" s="317">
        <v>300</v>
      </c>
      <c r="AD727" s="375">
        <f>AD728</f>
        <v>18156</v>
      </c>
      <c r="AE727" s="375">
        <f>AE728</f>
        <v>18156</v>
      </c>
      <c r="AF727" s="375">
        <f>AF728</f>
        <v>18156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337" t="s">
        <v>128</v>
      </c>
      <c r="Y728" s="315" t="s">
        <v>398</v>
      </c>
      <c r="Z728" s="316">
        <v>10</v>
      </c>
      <c r="AA728" s="316" t="s">
        <v>47</v>
      </c>
      <c r="AB728" s="391" t="s">
        <v>447</v>
      </c>
      <c r="AC728" s="317">
        <v>310</v>
      </c>
      <c r="AD728" s="375">
        <v>18156</v>
      </c>
      <c r="AE728" s="375">
        <v>18156</v>
      </c>
      <c r="AF728" s="375">
        <v>18156</v>
      </c>
      <c r="AG728" s="3"/>
      <c r="AH728" s="3"/>
    </row>
    <row r="729" spans="1:34" ht="32.25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07" t="s">
        <v>399</v>
      </c>
      <c r="Y729" s="310" t="s">
        <v>400</v>
      </c>
      <c r="Z729" s="345"/>
      <c r="AA729" s="345"/>
      <c r="AB729" s="396"/>
      <c r="AC729" s="343"/>
      <c r="AD729" s="313">
        <f>AD743+AD781+AD900+AD922+AD730</f>
        <v>1522139.8</v>
      </c>
      <c r="AE729" s="313">
        <f>AE743+AE781+AE900+AE922+AE730</f>
        <v>1157582.0999999999</v>
      </c>
      <c r="AF729" s="313">
        <f>AF743+AF781+AF900+AF922+AF730</f>
        <v>680449.60000000009</v>
      </c>
      <c r="AG729" s="3"/>
      <c r="AH729" s="3"/>
    </row>
    <row r="730" spans="1:34" ht="18.75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07" t="s">
        <v>24</v>
      </c>
      <c r="Y730" s="310" t="s">
        <v>400</v>
      </c>
      <c r="Z730" s="311" t="s">
        <v>28</v>
      </c>
      <c r="AA730" s="345"/>
      <c r="AB730" s="396"/>
      <c r="AC730" s="343"/>
      <c r="AD730" s="313">
        <f t="shared" ref="AD730:AD735" si="198">AD731</f>
        <v>3200</v>
      </c>
      <c r="AE730" s="313">
        <f t="shared" ref="AE730:AF730" si="199">AE731</f>
        <v>700</v>
      </c>
      <c r="AF730" s="313">
        <f t="shared" si="199"/>
        <v>700</v>
      </c>
      <c r="AG730" s="3"/>
      <c r="AH730" s="3"/>
    </row>
    <row r="731" spans="1:34" ht="18.75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08" t="s">
        <v>179</v>
      </c>
      <c r="Y731" s="315" t="s">
        <v>400</v>
      </c>
      <c r="Z731" s="316" t="s">
        <v>28</v>
      </c>
      <c r="AA731" s="316">
        <v>13</v>
      </c>
      <c r="AB731" s="391" t="s">
        <v>109</v>
      </c>
      <c r="AC731" s="343"/>
      <c r="AD731" s="375">
        <f>AD732+AD737</f>
        <v>3200</v>
      </c>
      <c r="AE731" s="375">
        <f t="shared" ref="AE731:AF731" si="200">AE732+AE737</f>
        <v>700</v>
      </c>
      <c r="AF731" s="375">
        <f t="shared" si="200"/>
        <v>700</v>
      </c>
      <c r="AG731" s="3"/>
      <c r="AH731" s="3"/>
    </row>
    <row r="732" spans="1:34" ht="18.75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16" t="s">
        <v>507</v>
      </c>
      <c r="Y732" s="315" t="s">
        <v>400</v>
      </c>
      <c r="Z732" s="316" t="s">
        <v>28</v>
      </c>
      <c r="AA732" s="316">
        <v>13</v>
      </c>
      <c r="AB732" s="391" t="s">
        <v>110</v>
      </c>
      <c r="AC732" s="343"/>
      <c r="AD732" s="375">
        <f t="shared" si="198"/>
        <v>700</v>
      </c>
      <c r="AE732" s="375">
        <f t="shared" ref="AE732:AF732" si="201">AE733</f>
        <v>700</v>
      </c>
      <c r="AF732" s="375">
        <f t="shared" si="201"/>
        <v>700</v>
      </c>
      <c r="AG732" s="3"/>
      <c r="AH732" s="3"/>
    </row>
    <row r="733" spans="1:34" ht="32.25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17" t="s">
        <v>175</v>
      </c>
      <c r="Y733" s="315" t="s">
        <v>400</v>
      </c>
      <c r="Z733" s="316" t="s">
        <v>28</v>
      </c>
      <c r="AA733" s="316">
        <v>13</v>
      </c>
      <c r="AB733" s="391" t="s">
        <v>176</v>
      </c>
      <c r="AC733" s="343"/>
      <c r="AD733" s="375">
        <f t="shared" si="198"/>
        <v>700</v>
      </c>
      <c r="AE733" s="375">
        <f t="shared" ref="AE733:AF733" si="202">AE734</f>
        <v>700</v>
      </c>
      <c r="AF733" s="375">
        <f t="shared" si="202"/>
        <v>700</v>
      </c>
      <c r="AG733" s="3"/>
      <c r="AH733" s="3"/>
    </row>
    <row r="734" spans="1:34" ht="32.25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15" t="s">
        <v>678</v>
      </c>
      <c r="Y734" s="315" t="s">
        <v>400</v>
      </c>
      <c r="Z734" s="316" t="s">
        <v>28</v>
      </c>
      <c r="AA734" s="316">
        <v>13</v>
      </c>
      <c r="AB734" s="391" t="s">
        <v>178</v>
      </c>
      <c r="AC734" s="343"/>
      <c r="AD734" s="375">
        <f t="shared" si="198"/>
        <v>700</v>
      </c>
      <c r="AE734" s="375">
        <f t="shared" ref="AE734:AF734" si="203">AE735</f>
        <v>700</v>
      </c>
      <c r="AF734" s="375">
        <f t="shared" si="203"/>
        <v>700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337" t="s">
        <v>117</v>
      </c>
      <c r="Y735" s="315" t="s">
        <v>400</v>
      </c>
      <c r="Z735" s="316" t="s">
        <v>28</v>
      </c>
      <c r="AA735" s="316">
        <v>13</v>
      </c>
      <c r="AB735" s="391" t="s">
        <v>178</v>
      </c>
      <c r="AC735" s="317">
        <v>200</v>
      </c>
      <c r="AD735" s="375">
        <f t="shared" si="198"/>
        <v>700</v>
      </c>
      <c r="AE735" s="375">
        <f t="shared" ref="AE735:AF735" si="204">AE736</f>
        <v>700</v>
      </c>
      <c r="AF735" s="375">
        <f t="shared" si="204"/>
        <v>700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337" t="s">
        <v>50</v>
      </c>
      <c r="Y736" s="315" t="s">
        <v>400</v>
      </c>
      <c r="Z736" s="316" t="s">
        <v>28</v>
      </c>
      <c r="AA736" s="316">
        <v>13</v>
      </c>
      <c r="AB736" s="391" t="s">
        <v>178</v>
      </c>
      <c r="AC736" s="317">
        <v>240</v>
      </c>
      <c r="AD736" s="375">
        <v>700</v>
      </c>
      <c r="AE736" s="375">
        <v>700</v>
      </c>
      <c r="AF736" s="375">
        <v>700</v>
      </c>
      <c r="AG736" s="3"/>
      <c r="AH736" s="3"/>
    </row>
    <row r="737" spans="1:34" s="478" customFormat="1" x14ac:dyDescent="0.25">
      <c r="X737" s="318" t="s">
        <v>182</v>
      </c>
      <c r="Y737" s="315" t="s">
        <v>400</v>
      </c>
      <c r="Z737" s="316" t="s">
        <v>28</v>
      </c>
      <c r="AA737" s="316">
        <v>13</v>
      </c>
      <c r="AB737" s="391" t="s">
        <v>183</v>
      </c>
      <c r="AC737" s="317"/>
      <c r="AD737" s="375">
        <f t="shared" ref="AD737:AF741" si="205">AD738</f>
        <v>2500</v>
      </c>
      <c r="AE737" s="375">
        <f t="shared" si="205"/>
        <v>0</v>
      </c>
      <c r="AF737" s="375">
        <f t="shared" si="205"/>
        <v>0</v>
      </c>
    </row>
    <row r="738" spans="1:34" s="478" customFormat="1" ht="31.5" x14ac:dyDescent="0.25">
      <c r="X738" s="318" t="s">
        <v>184</v>
      </c>
      <c r="Y738" s="315" t="s">
        <v>400</v>
      </c>
      <c r="Z738" s="316" t="s">
        <v>28</v>
      </c>
      <c r="AA738" s="316">
        <v>13</v>
      </c>
      <c r="AB738" s="391" t="s">
        <v>185</v>
      </c>
      <c r="AC738" s="317"/>
      <c r="AD738" s="375">
        <f t="shared" si="205"/>
        <v>2500</v>
      </c>
      <c r="AE738" s="375">
        <f t="shared" si="205"/>
        <v>0</v>
      </c>
      <c r="AF738" s="375">
        <f t="shared" si="205"/>
        <v>0</v>
      </c>
    </row>
    <row r="739" spans="1:34" s="478" customFormat="1" x14ac:dyDescent="0.25">
      <c r="X739" s="318" t="s">
        <v>188</v>
      </c>
      <c r="Y739" s="315" t="s">
        <v>400</v>
      </c>
      <c r="Z739" s="316" t="s">
        <v>28</v>
      </c>
      <c r="AA739" s="316">
        <v>13</v>
      </c>
      <c r="AB739" s="391" t="s">
        <v>189</v>
      </c>
      <c r="AC739" s="317"/>
      <c r="AD739" s="375">
        <f>AD740</f>
        <v>2500</v>
      </c>
      <c r="AE739" s="375">
        <f t="shared" si="205"/>
        <v>0</v>
      </c>
      <c r="AF739" s="375">
        <f t="shared" si="205"/>
        <v>0</v>
      </c>
    </row>
    <row r="740" spans="1:34" s="478" customFormat="1" ht="31.5" x14ac:dyDescent="0.25">
      <c r="X740" s="314" t="s">
        <v>190</v>
      </c>
      <c r="Y740" s="315" t="s">
        <v>400</v>
      </c>
      <c r="Z740" s="316" t="s">
        <v>28</v>
      </c>
      <c r="AA740" s="316">
        <v>13</v>
      </c>
      <c r="AB740" s="391" t="s">
        <v>191</v>
      </c>
      <c r="AC740" s="317"/>
      <c r="AD740" s="375">
        <f>AD741</f>
        <v>2500</v>
      </c>
      <c r="AE740" s="375">
        <f t="shared" si="205"/>
        <v>0</v>
      </c>
      <c r="AF740" s="375">
        <f t="shared" si="205"/>
        <v>0</v>
      </c>
    </row>
    <row r="741" spans="1:34" s="478" customFormat="1" x14ac:dyDescent="0.25">
      <c r="X741" s="314" t="s">
        <v>117</v>
      </c>
      <c r="Y741" s="315" t="s">
        <v>400</v>
      </c>
      <c r="Z741" s="316" t="s">
        <v>28</v>
      </c>
      <c r="AA741" s="316">
        <v>13</v>
      </c>
      <c r="AB741" s="391" t="s">
        <v>191</v>
      </c>
      <c r="AC741" s="317">
        <v>200</v>
      </c>
      <c r="AD741" s="375">
        <f>AD742</f>
        <v>2500</v>
      </c>
      <c r="AE741" s="375">
        <f t="shared" si="205"/>
        <v>0</v>
      </c>
      <c r="AF741" s="375">
        <f t="shared" si="205"/>
        <v>0</v>
      </c>
    </row>
    <row r="742" spans="1:34" s="478" customFormat="1" ht="31.5" x14ac:dyDescent="0.25">
      <c r="X742" s="314" t="s">
        <v>50</v>
      </c>
      <c r="Y742" s="315" t="s">
        <v>400</v>
      </c>
      <c r="Z742" s="316" t="s">
        <v>28</v>
      </c>
      <c r="AA742" s="316">
        <v>13</v>
      </c>
      <c r="AB742" s="391" t="s">
        <v>191</v>
      </c>
      <c r="AC742" s="317">
        <v>240</v>
      </c>
      <c r="AD742" s="375">
        <v>2500</v>
      </c>
      <c r="AE742" s="375">
        <v>0</v>
      </c>
      <c r="AF742" s="375">
        <v>0</v>
      </c>
    </row>
    <row r="743" spans="1:34" ht="18.75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07" t="s">
        <v>43</v>
      </c>
      <c r="Y743" s="310" t="s">
        <v>400</v>
      </c>
      <c r="Z743" s="328" t="s">
        <v>47</v>
      </c>
      <c r="AA743" s="401"/>
      <c r="AB743" s="402"/>
      <c r="AC743" s="344"/>
      <c r="AD743" s="313">
        <f>AD744+AD753</f>
        <v>120218</v>
      </c>
      <c r="AE743" s="313">
        <f>AE744+AE753</f>
        <v>30132.5</v>
      </c>
      <c r="AF743" s="313">
        <f>AF744+AF753</f>
        <v>28298.799999999999</v>
      </c>
      <c r="AG743" s="3"/>
      <c r="AH743" s="3"/>
    </row>
    <row r="744" spans="1:34" ht="18.75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337" t="s">
        <v>15</v>
      </c>
      <c r="Y744" s="315" t="s">
        <v>400</v>
      </c>
      <c r="Z744" s="332" t="s">
        <v>47</v>
      </c>
      <c r="AA744" s="316" t="s">
        <v>5</v>
      </c>
      <c r="AB744" s="402"/>
      <c r="AC744" s="344"/>
      <c r="AD744" s="375">
        <f t="shared" ref="AD744:AF751" si="206">AD745</f>
        <v>823</v>
      </c>
      <c r="AE744" s="375">
        <f t="shared" si="206"/>
        <v>823</v>
      </c>
      <c r="AF744" s="375">
        <f t="shared" si="206"/>
        <v>823</v>
      </c>
      <c r="AG744" s="3"/>
      <c r="AH744" s="3"/>
    </row>
    <row r="745" spans="1:34" ht="18.75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09" t="s">
        <v>230</v>
      </c>
      <c r="Y745" s="315" t="s">
        <v>400</v>
      </c>
      <c r="Z745" s="332" t="s">
        <v>47</v>
      </c>
      <c r="AA745" s="316" t="s">
        <v>5</v>
      </c>
      <c r="AB745" s="391" t="s">
        <v>135</v>
      </c>
      <c r="AC745" s="344"/>
      <c r="AD745" s="375">
        <f t="shared" si="206"/>
        <v>823</v>
      </c>
      <c r="AE745" s="375">
        <f t="shared" si="206"/>
        <v>823</v>
      </c>
      <c r="AF745" s="375">
        <f t="shared" si="206"/>
        <v>823</v>
      </c>
      <c r="AG745" s="3"/>
      <c r="AH745" s="3"/>
    </row>
    <row r="746" spans="1:34" ht="31.5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12" t="s">
        <v>502</v>
      </c>
      <c r="Y746" s="315" t="s">
        <v>400</v>
      </c>
      <c r="Z746" s="332" t="s">
        <v>47</v>
      </c>
      <c r="AA746" s="316" t="s">
        <v>5</v>
      </c>
      <c r="AB746" s="391" t="s">
        <v>231</v>
      </c>
      <c r="AC746" s="344"/>
      <c r="AD746" s="375">
        <f t="shared" si="206"/>
        <v>823</v>
      </c>
      <c r="AE746" s="375">
        <f t="shared" si="206"/>
        <v>823</v>
      </c>
      <c r="AF746" s="375">
        <f t="shared" si="206"/>
        <v>823</v>
      </c>
      <c r="AG746" s="3"/>
      <c r="AH746" s="3"/>
    </row>
    <row r="747" spans="1:34" ht="18.75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09" t="s">
        <v>503</v>
      </c>
      <c r="Y747" s="315" t="s">
        <v>400</v>
      </c>
      <c r="Z747" s="332" t="s">
        <v>47</v>
      </c>
      <c r="AA747" s="316" t="s">
        <v>5</v>
      </c>
      <c r="AB747" s="391" t="s">
        <v>232</v>
      </c>
      <c r="AC747" s="344"/>
      <c r="AD747" s="375">
        <f t="shared" si="206"/>
        <v>823</v>
      </c>
      <c r="AE747" s="375">
        <f t="shared" si="206"/>
        <v>823</v>
      </c>
      <c r="AF747" s="375">
        <f t="shared" si="206"/>
        <v>823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09" t="s">
        <v>406</v>
      </c>
      <c r="Y748" s="315" t="s">
        <v>400</v>
      </c>
      <c r="Z748" s="332" t="s">
        <v>47</v>
      </c>
      <c r="AA748" s="316" t="s">
        <v>5</v>
      </c>
      <c r="AB748" s="391" t="s">
        <v>233</v>
      </c>
      <c r="AC748" s="317"/>
      <c r="AD748" s="375">
        <f>AD749+AD751</f>
        <v>823</v>
      </c>
      <c r="AE748" s="375">
        <f t="shared" ref="AE748:AF748" si="207">AE749+AE751</f>
        <v>823</v>
      </c>
      <c r="AF748" s="375">
        <f t="shared" si="207"/>
        <v>823</v>
      </c>
      <c r="AG748" s="3"/>
      <c r="AH748" s="3"/>
    </row>
    <row r="749" spans="1:34" ht="47.2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337" t="s">
        <v>40</v>
      </c>
      <c r="Y749" s="315" t="s">
        <v>400</v>
      </c>
      <c r="Z749" s="332" t="s">
        <v>47</v>
      </c>
      <c r="AA749" s="316" t="s">
        <v>5</v>
      </c>
      <c r="AB749" s="391" t="s">
        <v>233</v>
      </c>
      <c r="AC749" s="317">
        <v>100</v>
      </c>
      <c r="AD749" s="375">
        <f>AD750</f>
        <v>314</v>
      </c>
      <c r="AE749" s="375">
        <f t="shared" ref="AE749:AF749" si="208">AE750</f>
        <v>314</v>
      </c>
      <c r="AF749" s="375">
        <f t="shared" si="208"/>
        <v>314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337" t="s">
        <v>93</v>
      </c>
      <c r="Y750" s="315" t="s">
        <v>400</v>
      </c>
      <c r="Z750" s="332" t="s">
        <v>47</v>
      </c>
      <c r="AA750" s="316" t="s">
        <v>5</v>
      </c>
      <c r="AB750" s="391" t="s">
        <v>233</v>
      </c>
      <c r="AC750" s="317">
        <v>120</v>
      </c>
      <c r="AD750" s="375">
        <v>314</v>
      </c>
      <c r="AE750" s="375">
        <v>314</v>
      </c>
      <c r="AF750" s="375">
        <v>314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337" t="s">
        <v>117</v>
      </c>
      <c r="Y751" s="315" t="s">
        <v>400</v>
      </c>
      <c r="Z751" s="332" t="s">
        <v>47</v>
      </c>
      <c r="AA751" s="316" t="s">
        <v>5</v>
      </c>
      <c r="AB751" s="391" t="s">
        <v>233</v>
      </c>
      <c r="AC751" s="342">
        <v>200</v>
      </c>
      <c r="AD751" s="375">
        <f t="shared" si="206"/>
        <v>509</v>
      </c>
      <c r="AE751" s="375">
        <f t="shared" si="206"/>
        <v>509</v>
      </c>
      <c r="AF751" s="375">
        <f t="shared" si="206"/>
        <v>509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337" t="s">
        <v>50</v>
      </c>
      <c r="Y752" s="315" t="s">
        <v>400</v>
      </c>
      <c r="Z752" s="332" t="s">
        <v>47</v>
      </c>
      <c r="AA752" s="316" t="s">
        <v>5</v>
      </c>
      <c r="AB752" s="391" t="s">
        <v>233</v>
      </c>
      <c r="AC752" s="317">
        <v>240</v>
      </c>
      <c r="AD752" s="375">
        <v>509</v>
      </c>
      <c r="AE752" s="375">
        <v>509</v>
      </c>
      <c r="AF752" s="375">
        <v>509</v>
      </c>
      <c r="AG752" s="3"/>
      <c r="AH752" s="3"/>
    </row>
    <row r="753" spans="1:34" ht="18.75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337" t="s">
        <v>90</v>
      </c>
      <c r="Y753" s="315" t="s">
        <v>400</v>
      </c>
      <c r="Z753" s="316" t="s">
        <v>47</v>
      </c>
      <c r="AA753" s="316" t="s">
        <v>22</v>
      </c>
      <c r="AB753" s="396"/>
      <c r="AC753" s="343"/>
      <c r="AD753" s="375">
        <f>AD754+AD775</f>
        <v>119395</v>
      </c>
      <c r="AE753" s="375">
        <f>AE754+AE775</f>
        <v>29309.5</v>
      </c>
      <c r="AF753" s="375">
        <f>AF754+AF775</f>
        <v>27475.8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08" t="s">
        <v>219</v>
      </c>
      <c r="Y754" s="315" t="s">
        <v>400</v>
      </c>
      <c r="Z754" s="316" t="s">
        <v>47</v>
      </c>
      <c r="AA754" s="316" t="s">
        <v>22</v>
      </c>
      <c r="AB754" s="391" t="s">
        <v>220</v>
      </c>
      <c r="AC754" s="317"/>
      <c r="AD754" s="375">
        <f>AD755+AD770</f>
        <v>109515</v>
      </c>
      <c r="AE754" s="375">
        <f t="shared" ref="AE754:AF754" si="209">AE755</f>
        <v>21548</v>
      </c>
      <c r="AF754" s="375">
        <f t="shared" si="209"/>
        <v>27475.8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08" t="s">
        <v>223</v>
      </c>
      <c r="Y755" s="315" t="s">
        <v>400</v>
      </c>
      <c r="Z755" s="316" t="s">
        <v>47</v>
      </c>
      <c r="AA755" s="316" t="s">
        <v>22</v>
      </c>
      <c r="AB755" s="391" t="s">
        <v>224</v>
      </c>
      <c r="AC755" s="317"/>
      <c r="AD755" s="375">
        <f>AD763+AD759+AD756</f>
        <v>102995</v>
      </c>
      <c r="AE755" s="375">
        <f t="shared" ref="AE755:AF755" si="210">AE763+AE759+AE756</f>
        <v>21548</v>
      </c>
      <c r="AF755" s="375">
        <f t="shared" si="210"/>
        <v>27475.8</v>
      </c>
      <c r="AG755" s="3"/>
      <c r="AH755" s="3"/>
    </row>
    <row r="756" spans="1:34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08" t="s">
        <v>769</v>
      </c>
      <c r="Y756" s="315" t="s">
        <v>400</v>
      </c>
      <c r="Z756" s="316" t="s">
        <v>47</v>
      </c>
      <c r="AA756" s="316" t="s">
        <v>22</v>
      </c>
      <c r="AB756" s="391" t="s">
        <v>770</v>
      </c>
      <c r="AC756" s="317"/>
      <c r="AD756" s="375">
        <f>AD757</f>
        <v>7800</v>
      </c>
      <c r="AE756" s="375">
        <f t="shared" ref="AE756:AF757" si="211">AE757</f>
        <v>0</v>
      </c>
      <c r="AF756" s="375">
        <f t="shared" si="211"/>
        <v>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337" t="s">
        <v>117</v>
      </c>
      <c r="Y757" s="315" t="s">
        <v>400</v>
      </c>
      <c r="Z757" s="316" t="s">
        <v>47</v>
      </c>
      <c r="AA757" s="316" t="s">
        <v>22</v>
      </c>
      <c r="AB757" s="391" t="s">
        <v>770</v>
      </c>
      <c r="AC757" s="342">
        <v>200</v>
      </c>
      <c r="AD757" s="375">
        <f>AD758</f>
        <v>7800</v>
      </c>
      <c r="AE757" s="375">
        <f t="shared" si="211"/>
        <v>0</v>
      </c>
      <c r="AF757" s="375">
        <f t="shared" si="211"/>
        <v>0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337" t="s">
        <v>50</v>
      </c>
      <c r="Y758" s="315" t="s">
        <v>400</v>
      </c>
      <c r="Z758" s="316" t="s">
        <v>47</v>
      </c>
      <c r="AA758" s="316" t="s">
        <v>22</v>
      </c>
      <c r="AB758" s="391" t="s">
        <v>770</v>
      </c>
      <c r="AC758" s="317">
        <v>240</v>
      </c>
      <c r="AD758" s="375">
        <v>7800</v>
      </c>
      <c r="AE758" s="375">
        <v>0</v>
      </c>
      <c r="AF758" s="375"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314" t="s">
        <v>730</v>
      </c>
      <c r="Y759" s="315" t="s">
        <v>400</v>
      </c>
      <c r="Z759" s="316" t="s">
        <v>47</v>
      </c>
      <c r="AA759" s="316" t="s">
        <v>22</v>
      </c>
      <c r="AB759" s="391" t="s">
        <v>732</v>
      </c>
      <c r="AC759" s="317"/>
      <c r="AD759" s="375">
        <f>AD760</f>
        <v>2500</v>
      </c>
      <c r="AE759" s="375">
        <f t="shared" ref="AE759:AF761" si="212">AE760</f>
        <v>0</v>
      </c>
      <c r="AF759" s="375">
        <f t="shared" si="212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314" t="s">
        <v>731</v>
      </c>
      <c r="Y760" s="315" t="s">
        <v>400</v>
      </c>
      <c r="Z760" s="316" t="s">
        <v>47</v>
      </c>
      <c r="AA760" s="316" t="s">
        <v>22</v>
      </c>
      <c r="AB760" s="391" t="s">
        <v>733</v>
      </c>
      <c r="AC760" s="317"/>
      <c r="AD760" s="375">
        <f>AD761</f>
        <v>2500</v>
      </c>
      <c r="AE760" s="375">
        <f t="shared" si="212"/>
        <v>0</v>
      </c>
      <c r="AF760" s="375">
        <f t="shared" si="212"/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314" t="s">
        <v>117</v>
      </c>
      <c r="Y761" s="315" t="s">
        <v>400</v>
      </c>
      <c r="Z761" s="316" t="s">
        <v>47</v>
      </c>
      <c r="AA761" s="316" t="s">
        <v>22</v>
      </c>
      <c r="AB761" s="391" t="s">
        <v>733</v>
      </c>
      <c r="AC761" s="342">
        <v>200</v>
      </c>
      <c r="AD761" s="375">
        <f>AD762</f>
        <v>2500</v>
      </c>
      <c r="AE761" s="375">
        <f t="shared" si="212"/>
        <v>0</v>
      </c>
      <c r="AF761" s="375">
        <f t="shared" si="212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314" t="s">
        <v>50</v>
      </c>
      <c r="Y762" s="315" t="s">
        <v>400</v>
      </c>
      <c r="Z762" s="316" t="s">
        <v>47</v>
      </c>
      <c r="AA762" s="316" t="s">
        <v>22</v>
      </c>
      <c r="AB762" s="391" t="s">
        <v>733</v>
      </c>
      <c r="AC762" s="317">
        <v>240</v>
      </c>
      <c r="AD762" s="375">
        <v>2500</v>
      </c>
      <c r="AE762" s="375">
        <v>0</v>
      </c>
      <c r="AF762" s="375"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337" t="s">
        <v>650</v>
      </c>
      <c r="Y763" s="315" t="s">
        <v>400</v>
      </c>
      <c r="Z763" s="316" t="s">
        <v>47</v>
      </c>
      <c r="AA763" s="316" t="s">
        <v>22</v>
      </c>
      <c r="AB763" s="391" t="s">
        <v>482</v>
      </c>
      <c r="AC763" s="317"/>
      <c r="AD763" s="375">
        <f>AD764+AD767</f>
        <v>92695</v>
      </c>
      <c r="AE763" s="375">
        <f t="shared" ref="AE763:AF763" si="213">AE764+AE767</f>
        <v>21548</v>
      </c>
      <c r="AF763" s="375">
        <f t="shared" si="213"/>
        <v>27475.8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337" t="s">
        <v>624</v>
      </c>
      <c r="Y764" s="315" t="s">
        <v>400</v>
      </c>
      <c r="Z764" s="316" t="s">
        <v>47</v>
      </c>
      <c r="AA764" s="316" t="s">
        <v>22</v>
      </c>
      <c r="AB764" s="391" t="s">
        <v>649</v>
      </c>
      <c r="AC764" s="317"/>
      <c r="AD764" s="375">
        <f>AD765</f>
        <v>21548</v>
      </c>
      <c r="AE764" s="375">
        <f t="shared" ref="AE764:AF765" si="214">AE765</f>
        <v>21548</v>
      </c>
      <c r="AF764" s="375">
        <f t="shared" si="214"/>
        <v>27475.8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337" t="s">
        <v>117</v>
      </c>
      <c r="Y765" s="315" t="s">
        <v>400</v>
      </c>
      <c r="Z765" s="330" t="s">
        <v>47</v>
      </c>
      <c r="AA765" s="330" t="s">
        <v>22</v>
      </c>
      <c r="AB765" s="391" t="s">
        <v>649</v>
      </c>
      <c r="AC765" s="317">
        <v>200</v>
      </c>
      <c r="AD765" s="375">
        <f>AD766</f>
        <v>21548</v>
      </c>
      <c r="AE765" s="375">
        <f t="shared" si="214"/>
        <v>21548</v>
      </c>
      <c r="AF765" s="375">
        <f t="shared" si="214"/>
        <v>27475.8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337" t="s">
        <v>50</v>
      </c>
      <c r="Y766" s="315" t="s">
        <v>400</v>
      </c>
      <c r="Z766" s="330" t="s">
        <v>47</v>
      </c>
      <c r="AA766" s="330" t="s">
        <v>22</v>
      </c>
      <c r="AB766" s="391" t="s">
        <v>649</v>
      </c>
      <c r="AC766" s="317">
        <v>240</v>
      </c>
      <c r="AD766" s="375">
        <v>21548</v>
      </c>
      <c r="AE766" s="375">
        <v>21548</v>
      </c>
      <c r="AF766" s="375">
        <v>27475.8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08" t="s">
        <v>734</v>
      </c>
      <c r="Y767" s="315" t="s">
        <v>400</v>
      </c>
      <c r="Z767" s="316" t="s">
        <v>47</v>
      </c>
      <c r="AA767" s="316" t="s">
        <v>22</v>
      </c>
      <c r="AB767" s="391" t="s">
        <v>761</v>
      </c>
      <c r="AC767" s="317"/>
      <c r="AD767" s="375">
        <f>AD768</f>
        <v>71147</v>
      </c>
      <c r="AE767" s="375">
        <f t="shared" ref="AE767:AF768" si="215">AE768</f>
        <v>0</v>
      </c>
      <c r="AF767" s="375">
        <f t="shared" si="215"/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337" t="s">
        <v>117</v>
      </c>
      <c r="Y768" s="315" t="s">
        <v>400</v>
      </c>
      <c r="Z768" s="316" t="s">
        <v>47</v>
      </c>
      <c r="AA768" s="316" t="s">
        <v>22</v>
      </c>
      <c r="AB768" s="391" t="s">
        <v>761</v>
      </c>
      <c r="AC768" s="317">
        <v>200</v>
      </c>
      <c r="AD768" s="375">
        <f>AD769</f>
        <v>71147</v>
      </c>
      <c r="AE768" s="375">
        <f t="shared" si="215"/>
        <v>0</v>
      </c>
      <c r="AF768" s="375">
        <f t="shared" si="215"/>
        <v>0</v>
      </c>
      <c r="AG768" s="3"/>
      <c r="AH768" s="3"/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337" t="s">
        <v>50</v>
      </c>
      <c r="Y769" s="315" t="s">
        <v>400</v>
      </c>
      <c r="Z769" s="316" t="s">
        <v>47</v>
      </c>
      <c r="AA769" s="316" t="s">
        <v>22</v>
      </c>
      <c r="AB769" s="391" t="s">
        <v>761</v>
      </c>
      <c r="AC769" s="317">
        <v>240</v>
      </c>
      <c r="AD769" s="375">
        <v>71147</v>
      </c>
      <c r="AE769" s="375">
        <v>0</v>
      </c>
      <c r="AF769" s="375"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323" t="s">
        <v>645</v>
      </c>
      <c r="Y770" s="315" t="s">
        <v>400</v>
      </c>
      <c r="Z770" s="330" t="s">
        <v>47</v>
      </c>
      <c r="AA770" s="330" t="s">
        <v>22</v>
      </c>
      <c r="AB770" s="495" t="s">
        <v>644</v>
      </c>
      <c r="AC770" s="317"/>
      <c r="AD770" s="375">
        <f>AD771</f>
        <v>6520</v>
      </c>
      <c r="AE770" s="375">
        <f t="shared" ref="AE770:AF773" si="216">AE771</f>
        <v>0</v>
      </c>
      <c r="AF770" s="375">
        <f t="shared" si="216"/>
        <v>0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314" t="s">
        <v>646</v>
      </c>
      <c r="Y771" s="315" t="s">
        <v>400</v>
      </c>
      <c r="Z771" s="316" t="s">
        <v>47</v>
      </c>
      <c r="AA771" s="316" t="s">
        <v>22</v>
      </c>
      <c r="AB771" s="495" t="s">
        <v>647</v>
      </c>
      <c r="AC771" s="317"/>
      <c r="AD771" s="375">
        <f>AD772</f>
        <v>6520</v>
      </c>
      <c r="AE771" s="375">
        <f t="shared" si="216"/>
        <v>0</v>
      </c>
      <c r="AF771" s="375">
        <f t="shared" si="216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314" t="s">
        <v>333</v>
      </c>
      <c r="Y772" s="315" t="s">
        <v>400</v>
      </c>
      <c r="Z772" s="316" t="s">
        <v>47</v>
      </c>
      <c r="AA772" s="316" t="s">
        <v>22</v>
      </c>
      <c r="AB772" s="495" t="s">
        <v>648</v>
      </c>
      <c r="AC772" s="317"/>
      <c r="AD772" s="375">
        <f>AD773</f>
        <v>6520</v>
      </c>
      <c r="AE772" s="375">
        <f t="shared" si="216"/>
        <v>0</v>
      </c>
      <c r="AF772" s="375">
        <f t="shared" si="216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337" t="s">
        <v>117</v>
      </c>
      <c r="Y773" s="315" t="s">
        <v>400</v>
      </c>
      <c r="Z773" s="316" t="s">
        <v>47</v>
      </c>
      <c r="AA773" s="316" t="s">
        <v>22</v>
      </c>
      <c r="AB773" s="495" t="s">
        <v>648</v>
      </c>
      <c r="AC773" s="317">
        <v>200</v>
      </c>
      <c r="AD773" s="375">
        <f>AD774</f>
        <v>6520</v>
      </c>
      <c r="AE773" s="375">
        <f t="shared" si="216"/>
        <v>0</v>
      </c>
      <c r="AF773" s="375">
        <f t="shared" si="216"/>
        <v>0</v>
      </c>
      <c r="AG773" s="3"/>
      <c r="AH773" s="3"/>
    </row>
    <row r="774" spans="1:34" ht="22.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337" t="s">
        <v>50</v>
      </c>
      <c r="Y774" s="315" t="s">
        <v>400</v>
      </c>
      <c r="Z774" s="316" t="s">
        <v>47</v>
      </c>
      <c r="AA774" s="316" t="s">
        <v>22</v>
      </c>
      <c r="AB774" s="495" t="s">
        <v>648</v>
      </c>
      <c r="AC774" s="317">
        <v>240</v>
      </c>
      <c r="AD774" s="375">
        <v>6520</v>
      </c>
      <c r="AE774" s="375">
        <v>0</v>
      </c>
      <c r="AF774" s="375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07" t="s">
        <v>700</v>
      </c>
      <c r="Y775" s="315" t="s">
        <v>400</v>
      </c>
      <c r="Z775" s="330" t="s">
        <v>47</v>
      </c>
      <c r="AA775" s="330" t="s">
        <v>22</v>
      </c>
      <c r="AB775" s="391" t="s">
        <v>695</v>
      </c>
      <c r="AC775" s="317"/>
      <c r="AD775" s="375">
        <f>AD776</f>
        <v>9880</v>
      </c>
      <c r="AE775" s="375">
        <f>AE776</f>
        <v>7761.5</v>
      </c>
      <c r="AF775" s="375">
        <f>AF776</f>
        <v>0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337" t="s">
        <v>517</v>
      </c>
      <c r="Y776" s="315" t="s">
        <v>400</v>
      </c>
      <c r="Z776" s="330" t="s">
        <v>47</v>
      </c>
      <c r="AA776" s="330" t="s">
        <v>22</v>
      </c>
      <c r="AB776" s="391" t="s">
        <v>696</v>
      </c>
      <c r="AC776" s="331"/>
      <c r="AD776" s="375">
        <f>AD777</f>
        <v>9880</v>
      </c>
      <c r="AE776" s="375">
        <f t="shared" ref="AE776:AF777" si="217">AE777</f>
        <v>7761.5</v>
      </c>
      <c r="AF776" s="375">
        <f t="shared" si="217"/>
        <v>0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337" t="s">
        <v>699</v>
      </c>
      <c r="Y777" s="315" t="s">
        <v>400</v>
      </c>
      <c r="Z777" s="330" t="s">
        <v>47</v>
      </c>
      <c r="AA777" s="330" t="s">
        <v>22</v>
      </c>
      <c r="AB777" s="391" t="s">
        <v>697</v>
      </c>
      <c r="AC777" s="317"/>
      <c r="AD777" s="375">
        <f>AD778</f>
        <v>9880</v>
      </c>
      <c r="AE777" s="375">
        <f t="shared" si="217"/>
        <v>7761.5</v>
      </c>
      <c r="AF777" s="375">
        <f t="shared" si="217"/>
        <v>0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337" t="s">
        <v>421</v>
      </c>
      <c r="Y778" s="315" t="s">
        <v>400</v>
      </c>
      <c r="Z778" s="330" t="s">
        <v>47</v>
      </c>
      <c r="AA778" s="330" t="s">
        <v>22</v>
      </c>
      <c r="AB778" s="391" t="s">
        <v>707</v>
      </c>
      <c r="AC778" s="322"/>
      <c r="AD778" s="375">
        <f t="shared" ref="AD778:AF779" si="218">AD779</f>
        <v>9880</v>
      </c>
      <c r="AE778" s="375">
        <f t="shared" si="218"/>
        <v>7761.5</v>
      </c>
      <c r="AF778" s="375">
        <f t="shared" si="218"/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337" t="s">
        <v>117</v>
      </c>
      <c r="Y779" s="315" t="s">
        <v>400</v>
      </c>
      <c r="Z779" s="330" t="s">
        <v>47</v>
      </c>
      <c r="AA779" s="330" t="s">
        <v>22</v>
      </c>
      <c r="AB779" s="391" t="s">
        <v>707</v>
      </c>
      <c r="AC779" s="377" t="s">
        <v>36</v>
      </c>
      <c r="AD779" s="375">
        <f t="shared" si="218"/>
        <v>9880</v>
      </c>
      <c r="AE779" s="375">
        <f t="shared" si="218"/>
        <v>7761.5</v>
      </c>
      <c r="AF779" s="375">
        <f t="shared" si="218"/>
        <v>0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337" t="s">
        <v>50</v>
      </c>
      <c r="Y780" s="315" t="s">
        <v>400</v>
      </c>
      <c r="Z780" s="330" t="s">
        <v>47</v>
      </c>
      <c r="AA780" s="330" t="s">
        <v>22</v>
      </c>
      <c r="AB780" s="391" t="s">
        <v>707</v>
      </c>
      <c r="AC780" s="377" t="s">
        <v>63</v>
      </c>
      <c r="AD780" s="375">
        <v>9880</v>
      </c>
      <c r="AE780" s="375">
        <v>7761.5</v>
      </c>
      <c r="AF780" s="375">
        <v>0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07" t="s">
        <v>3</v>
      </c>
      <c r="Y781" s="310" t="s">
        <v>400</v>
      </c>
      <c r="Z781" s="328" t="s">
        <v>5</v>
      </c>
      <c r="AA781" s="328"/>
      <c r="AB781" s="388"/>
      <c r="AC781" s="334"/>
      <c r="AD781" s="313">
        <f>AD828+AD872+AD782</f>
        <v>1369096.2</v>
      </c>
      <c r="AE781" s="313">
        <f>AE828+AE872+AE782</f>
        <v>1094558.2</v>
      </c>
      <c r="AF781" s="313">
        <f>AF828+AF872+AF782</f>
        <v>619510.70000000007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337" t="s">
        <v>312</v>
      </c>
      <c r="Y782" s="315" t="s">
        <v>400</v>
      </c>
      <c r="Z782" s="316" t="s">
        <v>5</v>
      </c>
      <c r="AA782" s="316" t="s">
        <v>29</v>
      </c>
      <c r="AB782" s="335"/>
      <c r="AC782" s="331"/>
      <c r="AD782" s="375">
        <f>AD783</f>
        <v>743644</v>
      </c>
      <c r="AE782" s="375">
        <f t="shared" ref="AE782:AF782" si="219">AE783</f>
        <v>254723.7</v>
      </c>
      <c r="AF782" s="375">
        <f t="shared" si="219"/>
        <v>7843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337" t="s">
        <v>763</v>
      </c>
      <c r="Y783" s="315" t="s">
        <v>400</v>
      </c>
      <c r="Z783" s="316" t="s">
        <v>5</v>
      </c>
      <c r="AA783" s="316" t="s">
        <v>29</v>
      </c>
      <c r="AB783" s="391" t="s">
        <v>108</v>
      </c>
      <c r="AC783" s="331"/>
      <c r="AD783" s="375">
        <f>AD784+AD823</f>
        <v>743644</v>
      </c>
      <c r="AE783" s="375">
        <f>AE784+AE823</f>
        <v>254723.7</v>
      </c>
      <c r="AF783" s="375">
        <f>AF784+AF823</f>
        <v>7843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337" t="s">
        <v>506</v>
      </c>
      <c r="Y784" s="315" t="s">
        <v>400</v>
      </c>
      <c r="Z784" s="316" t="s">
        <v>5</v>
      </c>
      <c r="AA784" s="316" t="s">
        <v>29</v>
      </c>
      <c r="AB784" s="391" t="s">
        <v>375</v>
      </c>
      <c r="AC784" s="331"/>
      <c r="AD784" s="375">
        <f>AD785+AD809+AD819</f>
        <v>722585</v>
      </c>
      <c r="AE784" s="375">
        <f>AE785+AE809+AE819</f>
        <v>254723.7</v>
      </c>
      <c r="AF784" s="375">
        <f>AF785+AF809+AF819</f>
        <v>7843</v>
      </c>
      <c r="AG784" s="3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337" t="s">
        <v>549</v>
      </c>
      <c r="Y785" s="315" t="s">
        <v>400</v>
      </c>
      <c r="Z785" s="316" t="s">
        <v>5</v>
      </c>
      <c r="AA785" s="316" t="s">
        <v>29</v>
      </c>
      <c r="AB785" s="403" t="s">
        <v>422</v>
      </c>
      <c r="AC785" s="331"/>
      <c r="AD785" s="375">
        <f>AD8044+AD806+AD793+AD796+AD789+AD786</f>
        <v>609253.19999999995</v>
      </c>
      <c r="AE785" s="375">
        <f t="shared" ref="AE785:AF785" si="220">AE8044+AE806+AE793+AE796+AE789+AE786</f>
        <v>247730.2</v>
      </c>
      <c r="AF785" s="375">
        <f t="shared" si="220"/>
        <v>7015.5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337" t="s">
        <v>767</v>
      </c>
      <c r="Y786" s="315" t="s">
        <v>400</v>
      </c>
      <c r="Z786" s="316" t="s">
        <v>5</v>
      </c>
      <c r="AA786" s="316" t="s">
        <v>29</v>
      </c>
      <c r="AB786" s="403" t="s">
        <v>768</v>
      </c>
      <c r="AC786" s="331"/>
      <c r="AD786" s="375">
        <f>AD787</f>
        <v>6188</v>
      </c>
      <c r="AE786" s="375">
        <f t="shared" ref="AE786:AF786" si="221">AE787</f>
        <v>6188</v>
      </c>
      <c r="AF786" s="375">
        <f t="shared" si="221"/>
        <v>6188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337" t="s">
        <v>117</v>
      </c>
      <c r="Y787" s="315" t="s">
        <v>400</v>
      </c>
      <c r="Z787" s="316" t="s">
        <v>5</v>
      </c>
      <c r="AA787" s="316" t="s">
        <v>29</v>
      </c>
      <c r="AB787" s="403" t="s">
        <v>768</v>
      </c>
      <c r="AC787" s="331" t="s">
        <v>36</v>
      </c>
      <c r="AD787" s="375">
        <f>AD788</f>
        <v>6188</v>
      </c>
      <c r="AE787" s="375">
        <f t="shared" ref="AE787:AF787" si="222">AE788</f>
        <v>6188</v>
      </c>
      <c r="AF787" s="375">
        <f t="shared" si="222"/>
        <v>6188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337" t="s">
        <v>50</v>
      </c>
      <c r="Y788" s="315" t="s">
        <v>400</v>
      </c>
      <c r="Z788" s="316" t="s">
        <v>5</v>
      </c>
      <c r="AA788" s="316" t="s">
        <v>29</v>
      </c>
      <c r="AB788" s="403" t="s">
        <v>768</v>
      </c>
      <c r="AC788" s="331" t="s">
        <v>63</v>
      </c>
      <c r="AD788" s="375">
        <v>6188</v>
      </c>
      <c r="AE788" s="375">
        <v>6188</v>
      </c>
      <c r="AF788" s="375">
        <v>6188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337" t="s">
        <v>758</v>
      </c>
      <c r="Y789" s="315" t="s">
        <v>400</v>
      </c>
      <c r="Z789" s="316" t="s">
        <v>5</v>
      </c>
      <c r="AA789" s="316" t="s">
        <v>29</v>
      </c>
      <c r="AB789" s="403" t="s">
        <v>757</v>
      </c>
      <c r="AC789" s="331"/>
      <c r="AD789" s="375">
        <f>AD790</f>
        <v>954</v>
      </c>
      <c r="AE789" s="375">
        <f t="shared" ref="AE789:AF790" si="223">AE790</f>
        <v>799</v>
      </c>
      <c r="AF789" s="375">
        <f t="shared" si="223"/>
        <v>827.5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337" t="s">
        <v>117</v>
      </c>
      <c r="Y790" s="315" t="s">
        <v>400</v>
      </c>
      <c r="Z790" s="316" t="s">
        <v>5</v>
      </c>
      <c r="AA790" s="316" t="s">
        <v>29</v>
      </c>
      <c r="AB790" s="403" t="s">
        <v>757</v>
      </c>
      <c r="AC790" s="331" t="s">
        <v>36</v>
      </c>
      <c r="AD790" s="375">
        <f>AD791</f>
        <v>954</v>
      </c>
      <c r="AE790" s="375">
        <f t="shared" si="223"/>
        <v>799</v>
      </c>
      <c r="AF790" s="375">
        <f t="shared" si="223"/>
        <v>827.5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337" t="s">
        <v>50</v>
      </c>
      <c r="Y791" s="315" t="s">
        <v>400</v>
      </c>
      <c r="Z791" s="316" t="s">
        <v>5</v>
      </c>
      <c r="AA791" s="316" t="s">
        <v>29</v>
      </c>
      <c r="AB791" s="403" t="s">
        <v>757</v>
      </c>
      <c r="AC791" s="331" t="s">
        <v>63</v>
      </c>
      <c r="AD791" s="375">
        <v>954</v>
      </c>
      <c r="AE791" s="375">
        <v>799</v>
      </c>
      <c r="AF791" s="375">
        <v>827.5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337" t="s">
        <v>524</v>
      </c>
      <c r="Y792" s="315" t="s">
        <v>400</v>
      </c>
      <c r="Z792" s="316" t="s">
        <v>5</v>
      </c>
      <c r="AA792" s="316" t="s">
        <v>29</v>
      </c>
      <c r="AB792" s="403" t="s">
        <v>600</v>
      </c>
      <c r="AC792" s="331"/>
      <c r="AD792" s="375">
        <f>AD793</f>
        <v>85557</v>
      </c>
      <c r="AE792" s="375">
        <f t="shared" ref="AE792:AF792" si="224">AE793</f>
        <v>0</v>
      </c>
      <c r="AF792" s="375">
        <f t="shared" si="224"/>
        <v>0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337" t="s">
        <v>656</v>
      </c>
      <c r="Y793" s="315" t="s">
        <v>400</v>
      </c>
      <c r="Z793" s="316" t="s">
        <v>5</v>
      </c>
      <c r="AA793" s="316" t="s">
        <v>29</v>
      </c>
      <c r="AB793" s="403" t="s">
        <v>655</v>
      </c>
      <c r="AC793" s="331"/>
      <c r="AD793" s="375">
        <f t="shared" ref="AD793:AF794" si="225">AD794</f>
        <v>85557</v>
      </c>
      <c r="AE793" s="375">
        <f t="shared" si="225"/>
        <v>0</v>
      </c>
      <c r="AF793" s="375">
        <f t="shared" si="225"/>
        <v>0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31" t="s">
        <v>401</v>
      </c>
      <c r="Y794" s="315" t="s">
        <v>400</v>
      </c>
      <c r="Z794" s="316" t="s">
        <v>5</v>
      </c>
      <c r="AA794" s="316" t="s">
        <v>29</v>
      </c>
      <c r="AB794" s="403" t="s">
        <v>655</v>
      </c>
      <c r="AC794" s="331" t="s">
        <v>147</v>
      </c>
      <c r="AD794" s="375">
        <f t="shared" si="225"/>
        <v>85557</v>
      </c>
      <c r="AE794" s="375">
        <f t="shared" si="225"/>
        <v>0</v>
      </c>
      <c r="AF794" s="375">
        <f t="shared" si="225"/>
        <v>0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337" t="s">
        <v>9</v>
      </c>
      <c r="Y795" s="315" t="s">
        <v>400</v>
      </c>
      <c r="Z795" s="316" t="s">
        <v>5</v>
      </c>
      <c r="AA795" s="316" t="s">
        <v>29</v>
      </c>
      <c r="AB795" s="403" t="s">
        <v>655</v>
      </c>
      <c r="AC795" s="331" t="s">
        <v>148</v>
      </c>
      <c r="AD795" s="375">
        <f>69985.6+15571.4</f>
        <v>85557</v>
      </c>
      <c r="AE795" s="375">
        <v>0</v>
      </c>
      <c r="AF795" s="375">
        <v>0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337" t="s">
        <v>604</v>
      </c>
      <c r="Y796" s="315" t="s">
        <v>400</v>
      </c>
      <c r="Z796" s="316" t="s">
        <v>5</v>
      </c>
      <c r="AA796" s="316" t="s">
        <v>29</v>
      </c>
      <c r="AB796" s="403" t="s">
        <v>603</v>
      </c>
      <c r="AC796" s="331"/>
      <c r="AD796" s="375">
        <f>AD797+AD800+AD803</f>
        <v>295713.39999999997</v>
      </c>
      <c r="AE796" s="375">
        <f t="shared" ref="AE796:AF796" si="226">AE797+AE800</f>
        <v>240743.2</v>
      </c>
      <c r="AF796" s="375">
        <f t="shared" si="226"/>
        <v>0</v>
      </c>
      <c r="AG796" s="3"/>
      <c r="AH796" s="3"/>
    </row>
    <row r="797" spans="1:34" ht="47.2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337" t="s">
        <v>653</v>
      </c>
      <c r="Y797" s="315" t="s">
        <v>400</v>
      </c>
      <c r="Z797" s="316" t="s">
        <v>5</v>
      </c>
      <c r="AA797" s="316" t="s">
        <v>29</v>
      </c>
      <c r="AB797" s="403" t="s">
        <v>651</v>
      </c>
      <c r="AC797" s="331"/>
      <c r="AD797" s="375">
        <f>AD798</f>
        <v>51481.299999999996</v>
      </c>
      <c r="AE797" s="375">
        <f t="shared" ref="AE797:AF797" si="227">AE798</f>
        <v>120122.90000000001</v>
      </c>
      <c r="AF797" s="375">
        <f t="shared" si="227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31" t="s">
        <v>401</v>
      </c>
      <c r="Y798" s="315" t="s">
        <v>400</v>
      </c>
      <c r="Z798" s="316" t="s">
        <v>5</v>
      </c>
      <c r="AA798" s="316" t="s">
        <v>29</v>
      </c>
      <c r="AB798" s="403" t="s">
        <v>651</v>
      </c>
      <c r="AC798" s="331" t="s">
        <v>147</v>
      </c>
      <c r="AD798" s="375">
        <f t="shared" ref="AD798:AF798" si="228">AD799</f>
        <v>51481.299999999996</v>
      </c>
      <c r="AE798" s="375">
        <f t="shared" si="228"/>
        <v>120122.90000000001</v>
      </c>
      <c r="AF798" s="375">
        <f t="shared" si="228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337" t="s">
        <v>9</v>
      </c>
      <c r="Y799" s="315" t="s">
        <v>400</v>
      </c>
      <c r="Z799" s="316" t="s">
        <v>5</v>
      </c>
      <c r="AA799" s="316" t="s">
        <v>29</v>
      </c>
      <c r="AB799" s="403" t="s">
        <v>651</v>
      </c>
      <c r="AC799" s="331" t="s">
        <v>148</v>
      </c>
      <c r="AD799" s="375">
        <f>42111.7+9369.6</f>
        <v>51481.299999999996</v>
      </c>
      <c r="AE799" s="375">
        <f>98260.6+21862.3</f>
        <v>120122.90000000001</v>
      </c>
      <c r="AF799" s="375"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337" t="s">
        <v>654</v>
      </c>
      <c r="Y800" s="315" t="s">
        <v>400</v>
      </c>
      <c r="Z800" s="316" t="s">
        <v>5</v>
      </c>
      <c r="AA800" s="316" t="s">
        <v>29</v>
      </c>
      <c r="AB800" s="403" t="s">
        <v>652</v>
      </c>
      <c r="AC800" s="331"/>
      <c r="AD800" s="375">
        <f>AD801</f>
        <v>120620.29999999999</v>
      </c>
      <c r="AE800" s="375">
        <f t="shared" ref="AE800:AF801" si="229">AE801</f>
        <v>120620.29999999999</v>
      </c>
      <c r="AF800" s="375">
        <f t="shared" si="229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1" t="s">
        <v>401</v>
      </c>
      <c r="Y801" s="315" t="s">
        <v>400</v>
      </c>
      <c r="Z801" s="316" t="s">
        <v>5</v>
      </c>
      <c r="AA801" s="316" t="s">
        <v>29</v>
      </c>
      <c r="AB801" s="403" t="s">
        <v>652</v>
      </c>
      <c r="AC801" s="331" t="s">
        <v>147</v>
      </c>
      <c r="AD801" s="375">
        <f>AD802</f>
        <v>120620.29999999999</v>
      </c>
      <c r="AE801" s="375">
        <f t="shared" si="229"/>
        <v>120620.29999999999</v>
      </c>
      <c r="AF801" s="375">
        <f t="shared" si="229"/>
        <v>0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337" t="s">
        <v>9</v>
      </c>
      <c r="Y802" s="315" t="s">
        <v>400</v>
      </c>
      <c r="Z802" s="316" t="s">
        <v>5</v>
      </c>
      <c r="AA802" s="316" t="s">
        <v>29</v>
      </c>
      <c r="AB802" s="403" t="s">
        <v>652</v>
      </c>
      <c r="AC802" s="331" t="s">
        <v>148</v>
      </c>
      <c r="AD802" s="375">
        <f>98667.4+21952.9</f>
        <v>120620.29999999999</v>
      </c>
      <c r="AE802" s="375">
        <f>98667.4+21952.9</f>
        <v>120620.29999999999</v>
      </c>
      <c r="AF802" s="375">
        <v>0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337" t="s">
        <v>701</v>
      </c>
      <c r="Y803" s="315" t="s">
        <v>400</v>
      </c>
      <c r="Z803" s="316" t="s">
        <v>5</v>
      </c>
      <c r="AA803" s="316" t="s">
        <v>29</v>
      </c>
      <c r="AB803" s="403" t="s">
        <v>702</v>
      </c>
      <c r="AC803" s="331"/>
      <c r="AD803" s="375">
        <f>AD804</f>
        <v>123611.8</v>
      </c>
      <c r="AE803" s="375">
        <f t="shared" ref="AE803:AF803" si="230">AE804</f>
        <v>0</v>
      </c>
      <c r="AF803" s="375">
        <f t="shared" si="230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31" t="s">
        <v>401</v>
      </c>
      <c r="Y804" s="315" t="s">
        <v>400</v>
      </c>
      <c r="Z804" s="316" t="s">
        <v>5</v>
      </c>
      <c r="AA804" s="316" t="s">
        <v>29</v>
      </c>
      <c r="AB804" s="403" t="s">
        <v>702</v>
      </c>
      <c r="AC804" s="331" t="s">
        <v>147</v>
      </c>
      <c r="AD804" s="375">
        <f>AD805</f>
        <v>123611.8</v>
      </c>
      <c r="AE804" s="375">
        <f t="shared" ref="AE804:AF804" si="231">AE805</f>
        <v>0</v>
      </c>
      <c r="AF804" s="375">
        <f t="shared" si="231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337" t="s">
        <v>9</v>
      </c>
      <c r="Y805" s="315" t="s">
        <v>400</v>
      </c>
      <c r="Z805" s="316" t="s">
        <v>5</v>
      </c>
      <c r="AA805" s="316" t="s">
        <v>29</v>
      </c>
      <c r="AB805" s="403" t="s">
        <v>702</v>
      </c>
      <c r="AC805" s="331" t="s">
        <v>148</v>
      </c>
      <c r="AD805" s="375">
        <f>101485.3+22126.5</f>
        <v>123611.8</v>
      </c>
      <c r="AE805" s="375">
        <v>0</v>
      </c>
      <c r="AF805" s="375">
        <v>0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337" t="s">
        <v>594</v>
      </c>
      <c r="Y806" s="315" t="s">
        <v>400</v>
      </c>
      <c r="Z806" s="316" t="s">
        <v>5</v>
      </c>
      <c r="AA806" s="316" t="s">
        <v>29</v>
      </c>
      <c r="AB806" s="403" t="s">
        <v>598</v>
      </c>
      <c r="AC806" s="331"/>
      <c r="AD806" s="375">
        <f t="shared" ref="AD806:AF807" si="232">AD807</f>
        <v>220840.8</v>
      </c>
      <c r="AE806" s="375">
        <f t="shared" si="232"/>
        <v>0</v>
      </c>
      <c r="AF806" s="375">
        <f t="shared" si="232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337" t="s">
        <v>117</v>
      </c>
      <c r="Y807" s="315" t="s">
        <v>400</v>
      </c>
      <c r="Z807" s="316" t="s">
        <v>5</v>
      </c>
      <c r="AA807" s="316" t="s">
        <v>29</v>
      </c>
      <c r="AB807" s="403" t="s">
        <v>598</v>
      </c>
      <c r="AC807" s="331" t="s">
        <v>36</v>
      </c>
      <c r="AD807" s="375">
        <f t="shared" si="232"/>
        <v>220840.8</v>
      </c>
      <c r="AE807" s="375">
        <f t="shared" si="232"/>
        <v>0</v>
      </c>
      <c r="AF807" s="375">
        <f t="shared" si="232"/>
        <v>0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337" t="s">
        <v>50</v>
      </c>
      <c r="Y808" s="315" t="s">
        <v>400</v>
      </c>
      <c r="Z808" s="316" t="s">
        <v>5</v>
      </c>
      <c r="AA808" s="316" t="s">
        <v>29</v>
      </c>
      <c r="AB808" s="403" t="s">
        <v>598</v>
      </c>
      <c r="AC808" s="331" t="s">
        <v>63</v>
      </c>
      <c r="AD808" s="375">
        <f>180647.8+40193</f>
        <v>220840.8</v>
      </c>
      <c r="AE808" s="374">
        <v>0</v>
      </c>
      <c r="AF808" s="374">
        <v>0</v>
      </c>
      <c r="AG808" s="3"/>
      <c r="AH808" s="3"/>
    </row>
    <row r="809" spans="1:34" ht="36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337" t="s">
        <v>771</v>
      </c>
      <c r="Y809" s="315" t="s">
        <v>400</v>
      </c>
      <c r="Z809" s="316" t="s">
        <v>5</v>
      </c>
      <c r="AA809" s="316" t="s">
        <v>29</v>
      </c>
      <c r="AB809" s="391" t="s">
        <v>583</v>
      </c>
      <c r="AC809" s="331"/>
      <c r="AD809" s="375">
        <f>AD816+AD813+AD810</f>
        <v>110831.8</v>
      </c>
      <c r="AE809" s="375">
        <f t="shared" ref="AE809:AF809" si="233">AE816+AE813+AE810</f>
        <v>6993.5</v>
      </c>
      <c r="AF809" s="375">
        <f t="shared" si="233"/>
        <v>827.5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337" t="s">
        <v>756</v>
      </c>
      <c r="Y810" s="315" t="s">
        <v>400</v>
      </c>
      <c r="Z810" s="316" t="s">
        <v>5</v>
      </c>
      <c r="AA810" s="316" t="s">
        <v>29</v>
      </c>
      <c r="AB810" s="391" t="s">
        <v>755</v>
      </c>
      <c r="AC810" s="331"/>
      <c r="AD810" s="375">
        <f>AD811</f>
        <v>954</v>
      </c>
      <c r="AE810" s="375">
        <f t="shared" ref="AE810:AF811" si="234">AE811</f>
        <v>798.5</v>
      </c>
      <c r="AF810" s="375">
        <f t="shared" si="234"/>
        <v>827.5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337" t="s">
        <v>117</v>
      </c>
      <c r="Y811" s="315" t="s">
        <v>400</v>
      </c>
      <c r="Z811" s="316" t="s">
        <v>5</v>
      </c>
      <c r="AA811" s="316" t="s">
        <v>29</v>
      </c>
      <c r="AB811" s="391" t="s">
        <v>755</v>
      </c>
      <c r="AC811" s="331" t="s">
        <v>36</v>
      </c>
      <c r="AD811" s="375">
        <f>AD812</f>
        <v>954</v>
      </c>
      <c r="AE811" s="375">
        <f t="shared" si="234"/>
        <v>798.5</v>
      </c>
      <c r="AF811" s="375">
        <f t="shared" si="234"/>
        <v>827.5</v>
      </c>
      <c r="AG811" s="3"/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337" t="s">
        <v>50</v>
      </c>
      <c r="Y812" s="315" t="s">
        <v>400</v>
      </c>
      <c r="Z812" s="316" t="s">
        <v>5</v>
      </c>
      <c r="AA812" s="316" t="s">
        <v>29</v>
      </c>
      <c r="AB812" s="391" t="s">
        <v>755</v>
      </c>
      <c r="AC812" s="331" t="s">
        <v>63</v>
      </c>
      <c r="AD812" s="375">
        <v>954</v>
      </c>
      <c r="AE812" s="375">
        <v>798.5</v>
      </c>
      <c r="AF812" s="375">
        <v>827.5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337" t="s">
        <v>692</v>
      </c>
      <c r="Y813" s="315" t="s">
        <v>400</v>
      </c>
      <c r="Z813" s="316" t="s">
        <v>5</v>
      </c>
      <c r="AA813" s="316" t="s">
        <v>29</v>
      </c>
      <c r="AB813" s="403" t="s">
        <v>691</v>
      </c>
      <c r="AC813" s="331"/>
      <c r="AD813" s="375">
        <f>AD814</f>
        <v>46890.600000000006</v>
      </c>
      <c r="AE813" s="375">
        <f t="shared" ref="AE813:AF813" si="235">AE814</f>
        <v>6195</v>
      </c>
      <c r="AF813" s="375">
        <f t="shared" si="235"/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337" t="s">
        <v>117</v>
      </c>
      <c r="Y814" s="315" t="s">
        <v>400</v>
      </c>
      <c r="Z814" s="316" t="s">
        <v>5</v>
      </c>
      <c r="AA814" s="316" t="s">
        <v>29</v>
      </c>
      <c r="AB814" s="403" t="s">
        <v>691</v>
      </c>
      <c r="AC814" s="331" t="s">
        <v>36</v>
      </c>
      <c r="AD814" s="375">
        <f>AD815</f>
        <v>46890.600000000006</v>
      </c>
      <c r="AE814" s="375">
        <f t="shared" ref="AE814:AF814" si="236">AE815</f>
        <v>6195</v>
      </c>
      <c r="AF814" s="375">
        <f t="shared" si="236"/>
        <v>0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337" t="s">
        <v>50</v>
      </c>
      <c r="Y815" s="315" t="s">
        <v>400</v>
      </c>
      <c r="Z815" s="316" t="s">
        <v>5</v>
      </c>
      <c r="AA815" s="316" t="s">
        <v>29</v>
      </c>
      <c r="AB815" s="403" t="s">
        <v>691</v>
      </c>
      <c r="AC815" s="331" t="s">
        <v>63</v>
      </c>
      <c r="AD815" s="375">
        <f>39294.3+7596.3</f>
        <v>46890.600000000006</v>
      </c>
      <c r="AE815" s="375">
        <f>5191.4+1003.6</f>
        <v>6195</v>
      </c>
      <c r="AF815" s="375">
        <v>0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337" t="s">
        <v>595</v>
      </c>
      <c r="Y816" s="315" t="s">
        <v>400</v>
      </c>
      <c r="Z816" s="316" t="s">
        <v>5</v>
      </c>
      <c r="AA816" s="316" t="s">
        <v>29</v>
      </c>
      <c r="AB816" s="403" t="s">
        <v>599</v>
      </c>
      <c r="AC816" s="331"/>
      <c r="AD816" s="375">
        <f t="shared" ref="AD816:AF817" si="237">AD817</f>
        <v>62987.199999999997</v>
      </c>
      <c r="AE816" s="375">
        <f t="shared" si="237"/>
        <v>0</v>
      </c>
      <c r="AF816" s="375">
        <f t="shared" si="237"/>
        <v>0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337" t="s">
        <v>117</v>
      </c>
      <c r="Y817" s="315" t="s">
        <v>400</v>
      </c>
      <c r="Z817" s="316" t="s">
        <v>5</v>
      </c>
      <c r="AA817" s="316" t="s">
        <v>29</v>
      </c>
      <c r="AB817" s="403" t="s">
        <v>599</v>
      </c>
      <c r="AC817" s="331" t="s">
        <v>36</v>
      </c>
      <c r="AD817" s="375">
        <f t="shared" si="237"/>
        <v>62987.199999999997</v>
      </c>
      <c r="AE817" s="375">
        <f t="shared" si="237"/>
        <v>0</v>
      </c>
      <c r="AF817" s="375">
        <f t="shared" si="237"/>
        <v>0</v>
      </c>
      <c r="AG817" s="3"/>
      <c r="AH817" s="3"/>
    </row>
    <row r="818" spans="1:34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337" t="s">
        <v>50</v>
      </c>
      <c r="Y818" s="315" t="s">
        <v>400</v>
      </c>
      <c r="Z818" s="316" t="s">
        <v>5</v>
      </c>
      <c r="AA818" s="316" t="s">
        <v>29</v>
      </c>
      <c r="AB818" s="403" t="s">
        <v>599</v>
      </c>
      <c r="AC818" s="331" t="s">
        <v>63</v>
      </c>
      <c r="AD818" s="375">
        <f>51712.5+11274.7</f>
        <v>62987.199999999997</v>
      </c>
      <c r="AE818" s="375">
        <v>0</v>
      </c>
      <c r="AF818" s="375">
        <v>0</v>
      </c>
      <c r="AG818" s="3"/>
      <c r="AH818" s="3"/>
    </row>
    <row r="819" spans="1:34" ht="47.2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314" t="s">
        <v>726</v>
      </c>
      <c r="Y819" s="315" t="s">
        <v>400</v>
      </c>
      <c r="Z819" s="316" t="s">
        <v>5</v>
      </c>
      <c r="AA819" s="316" t="s">
        <v>29</v>
      </c>
      <c r="AB819" s="391" t="s">
        <v>727</v>
      </c>
      <c r="AC819" s="331"/>
      <c r="AD819" s="375">
        <f>AD820</f>
        <v>2500</v>
      </c>
      <c r="AE819" s="375">
        <f t="shared" ref="AE819:AF821" si="238">AE820</f>
        <v>0</v>
      </c>
      <c r="AF819" s="375">
        <f t="shared" si="238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314" t="s">
        <v>728</v>
      </c>
      <c r="Y820" s="315" t="s">
        <v>400</v>
      </c>
      <c r="Z820" s="316" t="s">
        <v>5</v>
      </c>
      <c r="AA820" s="316" t="s">
        <v>29</v>
      </c>
      <c r="AB820" s="391" t="s">
        <v>729</v>
      </c>
      <c r="AC820" s="331"/>
      <c r="AD820" s="375">
        <f>AD821</f>
        <v>2500</v>
      </c>
      <c r="AE820" s="375">
        <f t="shared" si="238"/>
        <v>0</v>
      </c>
      <c r="AF820" s="375">
        <f t="shared" si="238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314" t="s">
        <v>117</v>
      </c>
      <c r="Y821" s="315" t="s">
        <v>400</v>
      </c>
      <c r="Z821" s="316" t="s">
        <v>5</v>
      </c>
      <c r="AA821" s="316" t="s">
        <v>29</v>
      </c>
      <c r="AB821" s="391" t="s">
        <v>729</v>
      </c>
      <c r="AC821" s="331" t="s">
        <v>36</v>
      </c>
      <c r="AD821" s="375">
        <f>AD822</f>
        <v>2500</v>
      </c>
      <c r="AE821" s="375">
        <f t="shared" si="238"/>
        <v>0</v>
      </c>
      <c r="AF821" s="375">
        <f t="shared" si="238"/>
        <v>0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314" t="s">
        <v>50</v>
      </c>
      <c r="Y822" s="315" t="s">
        <v>400</v>
      </c>
      <c r="Z822" s="316" t="s">
        <v>5</v>
      </c>
      <c r="AA822" s="316" t="s">
        <v>29</v>
      </c>
      <c r="AB822" s="391" t="s">
        <v>729</v>
      </c>
      <c r="AC822" s="331" t="s">
        <v>63</v>
      </c>
      <c r="AD822" s="375">
        <v>2500</v>
      </c>
      <c r="AE822" s="375">
        <v>0</v>
      </c>
      <c r="AF822" s="375"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337" t="s">
        <v>750</v>
      </c>
      <c r="Y823" s="315" t="s">
        <v>400</v>
      </c>
      <c r="Z823" s="316" t="s">
        <v>5</v>
      </c>
      <c r="AA823" s="316" t="s">
        <v>29</v>
      </c>
      <c r="AB823" s="391" t="s">
        <v>751</v>
      </c>
      <c r="AC823" s="331"/>
      <c r="AD823" s="375">
        <f>AD824</f>
        <v>21059</v>
      </c>
      <c r="AE823" s="375">
        <f t="shared" ref="AE823:AF826" si="239">AE824</f>
        <v>0</v>
      </c>
      <c r="AF823" s="375">
        <f t="shared" si="239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337" t="s">
        <v>753</v>
      </c>
      <c r="Y824" s="315" t="s">
        <v>400</v>
      </c>
      <c r="Z824" s="316" t="s">
        <v>5</v>
      </c>
      <c r="AA824" s="316" t="s">
        <v>29</v>
      </c>
      <c r="AB824" s="391" t="s">
        <v>752</v>
      </c>
      <c r="AC824" s="331"/>
      <c r="AD824" s="375">
        <f>AD825</f>
        <v>21059</v>
      </c>
      <c r="AE824" s="375">
        <f t="shared" si="239"/>
        <v>0</v>
      </c>
      <c r="AF824" s="375">
        <f t="shared" si="239"/>
        <v>0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337" t="s">
        <v>754</v>
      </c>
      <c r="Y825" s="315" t="s">
        <v>400</v>
      </c>
      <c r="Z825" s="316" t="s">
        <v>5</v>
      </c>
      <c r="AA825" s="316" t="s">
        <v>29</v>
      </c>
      <c r="AB825" s="391" t="s">
        <v>765</v>
      </c>
      <c r="AC825" s="331"/>
      <c r="AD825" s="375">
        <f>AD826</f>
        <v>21059</v>
      </c>
      <c r="AE825" s="375">
        <f t="shared" si="239"/>
        <v>0</v>
      </c>
      <c r="AF825" s="375">
        <f t="shared" si="239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314" t="s">
        <v>117</v>
      </c>
      <c r="Y826" s="315" t="s">
        <v>400</v>
      </c>
      <c r="Z826" s="316" t="s">
        <v>5</v>
      </c>
      <c r="AA826" s="316" t="s">
        <v>29</v>
      </c>
      <c r="AB826" s="391" t="s">
        <v>765</v>
      </c>
      <c r="AC826" s="331" t="s">
        <v>36</v>
      </c>
      <c r="AD826" s="375">
        <f>AD827</f>
        <v>21059</v>
      </c>
      <c r="AE826" s="375">
        <f t="shared" si="239"/>
        <v>0</v>
      </c>
      <c r="AF826" s="375">
        <f t="shared" si="239"/>
        <v>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314" t="s">
        <v>50</v>
      </c>
      <c r="Y827" s="315" t="s">
        <v>400</v>
      </c>
      <c r="Z827" s="316" t="s">
        <v>5</v>
      </c>
      <c r="AA827" s="316" t="s">
        <v>29</v>
      </c>
      <c r="AB827" s="391" t="s">
        <v>765</v>
      </c>
      <c r="AC827" s="331" t="s">
        <v>63</v>
      </c>
      <c r="AD827" s="375">
        <v>21059</v>
      </c>
      <c r="AE827" s="375">
        <v>0</v>
      </c>
      <c r="AF827" s="375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337" t="s">
        <v>18</v>
      </c>
      <c r="Y828" s="315" t="s">
        <v>400</v>
      </c>
      <c r="Z828" s="316" t="s">
        <v>5</v>
      </c>
      <c r="AA828" s="316" t="s">
        <v>7</v>
      </c>
      <c r="AB828" s="390"/>
      <c r="AC828" s="331"/>
      <c r="AD828" s="375">
        <f>AD829+AD859</f>
        <v>597060.6</v>
      </c>
      <c r="AE828" s="375">
        <f>AE829+AE859</f>
        <v>813168.3</v>
      </c>
      <c r="AF828" s="375">
        <f>AF829+AF859</f>
        <v>584931.70000000007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08" t="s">
        <v>234</v>
      </c>
      <c r="Y829" s="315" t="s">
        <v>400</v>
      </c>
      <c r="Z829" s="316" t="s">
        <v>5</v>
      </c>
      <c r="AA829" s="316" t="s">
        <v>7</v>
      </c>
      <c r="AB829" s="391" t="s">
        <v>235</v>
      </c>
      <c r="AC829" s="331"/>
      <c r="AD829" s="375">
        <f>AD848+AD830</f>
        <v>530268.6</v>
      </c>
      <c r="AE829" s="375">
        <f>AE848+AE830</f>
        <v>766000.5</v>
      </c>
      <c r="AF829" s="375">
        <f>AF848+AF830</f>
        <v>537763.9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08" t="s">
        <v>356</v>
      </c>
      <c r="Y830" s="315" t="s">
        <v>400</v>
      </c>
      <c r="Z830" s="316" t="s">
        <v>5</v>
      </c>
      <c r="AA830" s="316" t="s">
        <v>7</v>
      </c>
      <c r="AB830" s="391" t="s">
        <v>357</v>
      </c>
      <c r="AC830" s="331"/>
      <c r="AD830" s="375">
        <f>AD831+AD841</f>
        <v>458056.6</v>
      </c>
      <c r="AE830" s="375">
        <f>AE831+AE841</f>
        <v>700221.5</v>
      </c>
      <c r="AF830" s="375">
        <f>AF831+AF841</f>
        <v>469677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08" t="s">
        <v>380</v>
      </c>
      <c r="Y831" s="315" t="s">
        <v>400</v>
      </c>
      <c r="Z831" s="316" t="s">
        <v>5</v>
      </c>
      <c r="AA831" s="316" t="s">
        <v>7</v>
      </c>
      <c r="AB831" s="391" t="s">
        <v>381</v>
      </c>
      <c r="AC831" s="331"/>
      <c r="AD831" s="375">
        <f>AD832+AD838+AD835</f>
        <v>380529.3</v>
      </c>
      <c r="AE831" s="375">
        <f t="shared" ref="AE831:AF831" si="240">AE832+AE838+AE835</f>
        <v>0</v>
      </c>
      <c r="AF831" s="375">
        <f t="shared" si="240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08" t="s">
        <v>683</v>
      </c>
      <c r="Y832" s="315" t="s">
        <v>400</v>
      </c>
      <c r="Z832" s="316" t="s">
        <v>5</v>
      </c>
      <c r="AA832" s="316" t="s">
        <v>7</v>
      </c>
      <c r="AB832" s="391" t="s">
        <v>682</v>
      </c>
      <c r="AC832" s="331"/>
      <c r="AD832" s="375">
        <f t="shared" ref="AD832:AF833" si="241">AD833</f>
        <v>41995</v>
      </c>
      <c r="AE832" s="375">
        <f t="shared" si="241"/>
        <v>0</v>
      </c>
      <c r="AF832" s="375">
        <f t="shared" si="241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337" t="s">
        <v>117</v>
      </c>
      <c r="Y833" s="315" t="s">
        <v>400</v>
      </c>
      <c r="Z833" s="316" t="s">
        <v>5</v>
      </c>
      <c r="AA833" s="316" t="s">
        <v>7</v>
      </c>
      <c r="AB833" s="391" t="s">
        <v>682</v>
      </c>
      <c r="AC833" s="331" t="s">
        <v>36</v>
      </c>
      <c r="AD833" s="375">
        <f t="shared" si="241"/>
        <v>41995</v>
      </c>
      <c r="AE833" s="375">
        <f t="shared" si="241"/>
        <v>0</v>
      </c>
      <c r="AF833" s="375">
        <f t="shared" si="241"/>
        <v>0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337" t="s">
        <v>50</v>
      </c>
      <c r="Y834" s="315" t="s">
        <v>400</v>
      </c>
      <c r="Z834" s="316" t="s">
        <v>5</v>
      </c>
      <c r="AA834" s="316" t="s">
        <v>7</v>
      </c>
      <c r="AB834" s="391" t="s">
        <v>682</v>
      </c>
      <c r="AC834" s="331" t="s">
        <v>63</v>
      </c>
      <c r="AD834" s="375">
        <v>41995</v>
      </c>
      <c r="AE834" s="375">
        <v>0</v>
      </c>
      <c r="AF834" s="375"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337" t="s">
        <v>720</v>
      </c>
      <c r="Y835" s="315" t="s">
        <v>400</v>
      </c>
      <c r="Z835" s="316" t="s">
        <v>5</v>
      </c>
      <c r="AA835" s="316" t="s">
        <v>7</v>
      </c>
      <c r="AB835" s="391" t="s">
        <v>721</v>
      </c>
      <c r="AC835" s="331"/>
      <c r="AD835" s="375">
        <f>AD836</f>
        <v>10920</v>
      </c>
      <c r="AE835" s="375">
        <f t="shared" ref="AE835:AF835" si="242">AE836</f>
        <v>0</v>
      </c>
      <c r="AF835" s="375">
        <f t="shared" si="242"/>
        <v>0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337" t="s">
        <v>117</v>
      </c>
      <c r="Y836" s="315" t="s">
        <v>400</v>
      </c>
      <c r="Z836" s="316" t="s">
        <v>5</v>
      </c>
      <c r="AA836" s="316" t="s">
        <v>7</v>
      </c>
      <c r="AB836" s="391" t="s">
        <v>721</v>
      </c>
      <c r="AC836" s="331" t="s">
        <v>36</v>
      </c>
      <c r="AD836" s="375">
        <f>AD837</f>
        <v>10920</v>
      </c>
      <c r="AE836" s="375">
        <f t="shared" ref="AE836:AF836" si="243">AE837</f>
        <v>0</v>
      </c>
      <c r="AF836" s="375">
        <f t="shared" si="243"/>
        <v>0</v>
      </c>
      <c r="AG836" s="3"/>
      <c r="AH836" s="3"/>
    </row>
    <row r="837" spans="1:34" ht="31.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337" t="s">
        <v>50</v>
      </c>
      <c r="Y837" s="315" t="s">
        <v>400</v>
      </c>
      <c r="Z837" s="316" t="s">
        <v>5</v>
      </c>
      <c r="AA837" s="316" t="s">
        <v>7</v>
      </c>
      <c r="AB837" s="391" t="s">
        <v>721</v>
      </c>
      <c r="AC837" s="331" t="s">
        <v>63</v>
      </c>
      <c r="AD837" s="375">
        <v>10920</v>
      </c>
      <c r="AE837" s="375">
        <v>0</v>
      </c>
      <c r="AF837" s="375"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08" t="s">
        <v>690</v>
      </c>
      <c r="Y838" s="315" t="s">
        <v>400</v>
      </c>
      <c r="Z838" s="316" t="s">
        <v>5</v>
      </c>
      <c r="AA838" s="316" t="s">
        <v>7</v>
      </c>
      <c r="AB838" s="391" t="s">
        <v>689</v>
      </c>
      <c r="AC838" s="331"/>
      <c r="AD838" s="375">
        <f>AD839</f>
        <v>327614.3</v>
      </c>
      <c r="AE838" s="375">
        <f t="shared" ref="AE838:AF839" si="244">AE839</f>
        <v>0</v>
      </c>
      <c r="AF838" s="375">
        <f t="shared" si="244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337" t="s">
        <v>117</v>
      </c>
      <c r="Y839" s="315" t="s">
        <v>400</v>
      </c>
      <c r="Z839" s="316" t="s">
        <v>5</v>
      </c>
      <c r="AA839" s="316" t="s">
        <v>7</v>
      </c>
      <c r="AB839" s="391" t="s">
        <v>689</v>
      </c>
      <c r="AC839" s="331" t="s">
        <v>36</v>
      </c>
      <c r="AD839" s="375">
        <f>AD840</f>
        <v>327614.3</v>
      </c>
      <c r="AE839" s="375">
        <f t="shared" si="244"/>
        <v>0</v>
      </c>
      <c r="AF839" s="375">
        <f t="shared" si="244"/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337" t="s">
        <v>50</v>
      </c>
      <c r="Y840" s="315" t="s">
        <v>400</v>
      </c>
      <c r="Z840" s="316" t="s">
        <v>5</v>
      </c>
      <c r="AA840" s="316" t="s">
        <v>7</v>
      </c>
      <c r="AB840" s="391" t="s">
        <v>689</v>
      </c>
      <c r="AC840" s="331" t="s">
        <v>63</v>
      </c>
      <c r="AD840" s="375">
        <f>311233.6+16380.7</f>
        <v>327614.3</v>
      </c>
      <c r="AE840" s="375">
        <v>0</v>
      </c>
      <c r="AF840" s="37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17" t="s">
        <v>601</v>
      </c>
      <c r="Y841" s="315" t="s">
        <v>400</v>
      </c>
      <c r="Z841" s="316" t="s">
        <v>5</v>
      </c>
      <c r="AA841" s="316" t="s">
        <v>7</v>
      </c>
      <c r="AB841" s="292" t="s">
        <v>602</v>
      </c>
      <c r="AC841" s="331"/>
      <c r="AD841" s="375">
        <f>AD842+AD845</f>
        <v>77527.3</v>
      </c>
      <c r="AE841" s="375">
        <f t="shared" ref="AE841:AF841" si="245">AE842+AE845</f>
        <v>700221.5</v>
      </c>
      <c r="AF841" s="375">
        <f t="shared" si="245"/>
        <v>469677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366" t="s">
        <v>722</v>
      </c>
      <c r="Y842" s="315" t="s">
        <v>400</v>
      </c>
      <c r="Z842" s="316" t="s">
        <v>5</v>
      </c>
      <c r="AA842" s="316" t="s">
        <v>7</v>
      </c>
      <c r="AB842" s="292" t="s">
        <v>723</v>
      </c>
      <c r="AC842" s="331"/>
      <c r="AD842" s="375">
        <f t="shared" ref="AD842:AF846" si="246">AD843</f>
        <v>0</v>
      </c>
      <c r="AE842" s="375">
        <f t="shared" si="246"/>
        <v>0</v>
      </c>
      <c r="AF842" s="375">
        <f t="shared" si="246"/>
        <v>469677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337" t="s">
        <v>117</v>
      </c>
      <c r="Y843" s="315" t="s">
        <v>400</v>
      </c>
      <c r="Z843" s="316" t="s">
        <v>5</v>
      </c>
      <c r="AA843" s="316" t="s">
        <v>7</v>
      </c>
      <c r="AB843" s="292" t="s">
        <v>723</v>
      </c>
      <c r="AC843" s="331" t="s">
        <v>36</v>
      </c>
      <c r="AD843" s="375">
        <f t="shared" si="246"/>
        <v>0</v>
      </c>
      <c r="AE843" s="375">
        <f t="shared" si="246"/>
        <v>0</v>
      </c>
      <c r="AF843" s="375">
        <f t="shared" si="246"/>
        <v>469677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337" t="s">
        <v>50</v>
      </c>
      <c r="Y844" s="315" t="s">
        <v>400</v>
      </c>
      <c r="Z844" s="316" t="s">
        <v>5</v>
      </c>
      <c r="AA844" s="316" t="s">
        <v>7</v>
      </c>
      <c r="AB844" s="292" t="s">
        <v>723</v>
      </c>
      <c r="AC844" s="331" t="s">
        <v>63</v>
      </c>
      <c r="AD844" s="375"/>
      <c r="AE844" s="375">
        <v>0</v>
      </c>
      <c r="AF844" s="375">
        <f>393589.3+76087.7</f>
        <v>469677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337" t="s">
        <v>579</v>
      </c>
      <c r="Y845" s="315" t="s">
        <v>400</v>
      </c>
      <c r="Z845" s="316" t="s">
        <v>5</v>
      </c>
      <c r="AA845" s="316" t="s">
        <v>7</v>
      </c>
      <c r="AB845" s="292" t="s">
        <v>605</v>
      </c>
      <c r="AC845" s="331"/>
      <c r="AD845" s="375">
        <f>AD846</f>
        <v>77527.3</v>
      </c>
      <c r="AE845" s="375">
        <f t="shared" si="246"/>
        <v>700221.5</v>
      </c>
      <c r="AF845" s="375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337" t="s">
        <v>117</v>
      </c>
      <c r="Y846" s="315" t="s">
        <v>400</v>
      </c>
      <c r="Z846" s="316" t="s">
        <v>5</v>
      </c>
      <c r="AA846" s="316" t="s">
        <v>7</v>
      </c>
      <c r="AB846" s="292" t="s">
        <v>605</v>
      </c>
      <c r="AC846" s="331" t="s">
        <v>36</v>
      </c>
      <c r="AD846" s="375">
        <f>AD847</f>
        <v>77527.3</v>
      </c>
      <c r="AE846" s="375">
        <f t="shared" si="246"/>
        <v>700221.5</v>
      </c>
      <c r="AF846" s="375">
        <f>AF847</f>
        <v>0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337" t="s">
        <v>50</v>
      </c>
      <c r="Y847" s="315" t="s">
        <v>400</v>
      </c>
      <c r="Z847" s="316" t="s">
        <v>5</v>
      </c>
      <c r="AA847" s="316" t="s">
        <v>7</v>
      </c>
      <c r="AB847" s="292" t="s">
        <v>605</v>
      </c>
      <c r="AC847" s="331" t="s">
        <v>63</v>
      </c>
      <c r="AD847" s="375">
        <f>64967.9+12559.4</f>
        <v>77527.3</v>
      </c>
      <c r="AE847" s="375">
        <f>586785.6+113435.9</f>
        <v>700221.5</v>
      </c>
      <c r="AF847" s="375">
        <v>0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08" t="s">
        <v>517</v>
      </c>
      <c r="Y848" s="315" t="s">
        <v>400</v>
      </c>
      <c r="Z848" s="316" t="s">
        <v>5</v>
      </c>
      <c r="AA848" s="316" t="s">
        <v>7</v>
      </c>
      <c r="AB848" s="391" t="s">
        <v>236</v>
      </c>
      <c r="AC848" s="331"/>
      <c r="AD848" s="375">
        <f>AD849</f>
        <v>72212</v>
      </c>
      <c r="AE848" s="375">
        <f>AE849</f>
        <v>65779</v>
      </c>
      <c r="AF848" s="375">
        <f>AF849</f>
        <v>68086.899999999994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17" t="s">
        <v>518</v>
      </c>
      <c r="Y849" s="315" t="s">
        <v>400</v>
      </c>
      <c r="Z849" s="316" t="s">
        <v>5</v>
      </c>
      <c r="AA849" s="316" t="s">
        <v>7</v>
      </c>
      <c r="AB849" s="391" t="s">
        <v>237</v>
      </c>
      <c r="AC849" s="317"/>
      <c r="AD849" s="375">
        <f>AD850+AD856+AD853</f>
        <v>72212</v>
      </c>
      <c r="AE849" s="375">
        <f t="shared" ref="AE849:AF849" si="247">AE850+AE856+AE853</f>
        <v>65779</v>
      </c>
      <c r="AF849" s="375">
        <f t="shared" si="247"/>
        <v>68086.899999999994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337" t="s">
        <v>418</v>
      </c>
      <c r="Y850" s="315" t="s">
        <v>400</v>
      </c>
      <c r="Z850" s="316" t="s">
        <v>5</v>
      </c>
      <c r="AA850" s="316" t="s">
        <v>7</v>
      </c>
      <c r="AB850" s="391" t="s">
        <v>386</v>
      </c>
      <c r="AC850" s="317"/>
      <c r="AD850" s="375">
        <f t="shared" ref="AD850:AF851" si="248">AD851</f>
        <v>39178</v>
      </c>
      <c r="AE850" s="375">
        <f t="shared" si="248"/>
        <v>33264</v>
      </c>
      <c r="AF850" s="375">
        <f t="shared" si="248"/>
        <v>35571.9</v>
      </c>
      <c r="AG850" s="216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337" t="s">
        <v>117</v>
      </c>
      <c r="Y851" s="315" t="s">
        <v>400</v>
      </c>
      <c r="Z851" s="316" t="s">
        <v>5</v>
      </c>
      <c r="AA851" s="316" t="s">
        <v>7</v>
      </c>
      <c r="AB851" s="391" t="s">
        <v>386</v>
      </c>
      <c r="AC851" s="342">
        <v>200</v>
      </c>
      <c r="AD851" s="375">
        <f t="shared" si="248"/>
        <v>39178</v>
      </c>
      <c r="AE851" s="375">
        <f t="shared" si="248"/>
        <v>33264</v>
      </c>
      <c r="AF851" s="375">
        <f t="shared" si="248"/>
        <v>35571.9</v>
      </c>
      <c r="AG851" s="216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337" t="s">
        <v>50</v>
      </c>
      <c r="Y852" s="315" t="s">
        <v>400</v>
      </c>
      <c r="Z852" s="316" t="s">
        <v>5</v>
      </c>
      <c r="AA852" s="316" t="s">
        <v>7</v>
      </c>
      <c r="AB852" s="391" t="s">
        <v>386</v>
      </c>
      <c r="AC852" s="317">
        <v>240</v>
      </c>
      <c r="AD852" s="375">
        <f>28447+10731</f>
        <v>39178</v>
      </c>
      <c r="AE852" s="375">
        <f>22538+10726</f>
        <v>33264</v>
      </c>
      <c r="AF852" s="375">
        <f>24791.8+10780.1</f>
        <v>35571.9</v>
      </c>
      <c r="AG852" s="217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337" t="s">
        <v>587</v>
      </c>
      <c r="Y853" s="315" t="s">
        <v>400</v>
      </c>
      <c r="Z853" s="316" t="s">
        <v>5</v>
      </c>
      <c r="AA853" s="316" t="s">
        <v>7</v>
      </c>
      <c r="AB853" s="391" t="s">
        <v>586</v>
      </c>
      <c r="AC853" s="317"/>
      <c r="AD853" s="375">
        <f t="shared" ref="AD853:AF854" si="249">AD854</f>
        <v>16977.2</v>
      </c>
      <c r="AE853" s="375">
        <f t="shared" si="249"/>
        <v>16358.5</v>
      </c>
      <c r="AF853" s="375">
        <f t="shared" si="249"/>
        <v>16358.5</v>
      </c>
      <c r="AG853" s="217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337" t="s">
        <v>117</v>
      </c>
      <c r="Y854" s="315" t="s">
        <v>400</v>
      </c>
      <c r="Z854" s="316" t="s">
        <v>5</v>
      </c>
      <c r="AA854" s="316" t="s">
        <v>7</v>
      </c>
      <c r="AB854" s="391" t="s">
        <v>586</v>
      </c>
      <c r="AC854" s="342">
        <v>200</v>
      </c>
      <c r="AD854" s="375">
        <f t="shared" si="249"/>
        <v>16977.2</v>
      </c>
      <c r="AE854" s="375">
        <f t="shared" si="249"/>
        <v>16358.5</v>
      </c>
      <c r="AF854" s="375">
        <f t="shared" si="249"/>
        <v>16358.5</v>
      </c>
      <c r="AG854" s="217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337" t="s">
        <v>50</v>
      </c>
      <c r="Y855" s="315" t="s">
        <v>400</v>
      </c>
      <c r="Z855" s="316" t="s">
        <v>5</v>
      </c>
      <c r="AA855" s="316" t="s">
        <v>7</v>
      </c>
      <c r="AB855" s="391" t="s">
        <v>586</v>
      </c>
      <c r="AC855" s="317">
        <v>240</v>
      </c>
      <c r="AD855" s="375">
        <f>15542.4+1434.8</f>
        <v>16977.2</v>
      </c>
      <c r="AE855" s="375">
        <v>16358.5</v>
      </c>
      <c r="AF855" s="375">
        <v>16358.5</v>
      </c>
      <c r="AG855" s="217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337" t="s">
        <v>584</v>
      </c>
      <c r="Y856" s="315" t="s">
        <v>400</v>
      </c>
      <c r="Z856" s="316" t="s">
        <v>5</v>
      </c>
      <c r="AA856" s="316" t="s">
        <v>7</v>
      </c>
      <c r="AB856" s="391" t="s">
        <v>585</v>
      </c>
      <c r="AC856" s="317"/>
      <c r="AD856" s="375">
        <f t="shared" ref="AD856:AF857" si="250">AD857</f>
        <v>16056.8</v>
      </c>
      <c r="AE856" s="375">
        <f t="shared" si="250"/>
        <v>16156.5</v>
      </c>
      <c r="AF856" s="375">
        <f t="shared" si="250"/>
        <v>16156.5</v>
      </c>
      <c r="AG856" s="217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337" t="s">
        <v>117</v>
      </c>
      <c r="Y857" s="315" t="s">
        <v>400</v>
      </c>
      <c r="Z857" s="316" t="s">
        <v>5</v>
      </c>
      <c r="AA857" s="316" t="s">
        <v>7</v>
      </c>
      <c r="AB857" s="391" t="s">
        <v>585</v>
      </c>
      <c r="AC857" s="342">
        <v>200</v>
      </c>
      <c r="AD857" s="375">
        <f t="shared" si="250"/>
        <v>16056.8</v>
      </c>
      <c r="AE857" s="375">
        <f t="shared" si="250"/>
        <v>16156.5</v>
      </c>
      <c r="AF857" s="375">
        <f t="shared" si="250"/>
        <v>16156.5</v>
      </c>
      <c r="AG857" s="217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337" t="s">
        <v>50</v>
      </c>
      <c r="Y858" s="315" t="s">
        <v>400</v>
      </c>
      <c r="Z858" s="316" t="s">
        <v>5</v>
      </c>
      <c r="AA858" s="316" t="s">
        <v>7</v>
      </c>
      <c r="AB858" s="391" t="s">
        <v>585</v>
      </c>
      <c r="AC858" s="317">
        <v>240</v>
      </c>
      <c r="AD858" s="375">
        <f>14413.5+1643.3</f>
        <v>16056.8</v>
      </c>
      <c r="AE858" s="375">
        <v>16156.5</v>
      </c>
      <c r="AF858" s="375">
        <v>16156.5</v>
      </c>
      <c r="AG858" s="217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07" t="s">
        <v>700</v>
      </c>
      <c r="Y859" s="315" t="s">
        <v>400</v>
      </c>
      <c r="Z859" s="316" t="s">
        <v>5</v>
      </c>
      <c r="AA859" s="316" t="s">
        <v>7</v>
      </c>
      <c r="AB859" s="391" t="s">
        <v>695</v>
      </c>
      <c r="AC859" s="317"/>
      <c r="AD859" s="369">
        <f>AD860</f>
        <v>66792</v>
      </c>
      <c r="AE859" s="369">
        <f t="shared" ref="AE859:AF859" si="251">AE860</f>
        <v>47167.799999999996</v>
      </c>
      <c r="AF859" s="369">
        <f t="shared" si="251"/>
        <v>47167.799999999996</v>
      </c>
      <c r="AG859" s="217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337" t="s">
        <v>517</v>
      </c>
      <c r="Y860" s="315" t="s">
        <v>400</v>
      </c>
      <c r="Z860" s="316" t="s">
        <v>5</v>
      </c>
      <c r="AA860" s="316" t="s">
        <v>7</v>
      </c>
      <c r="AB860" s="391" t="s">
        <v>696</v>
      </c>
      <c r="AC860" s="317"/>
      <c r="AD860" s="369">
        <f>AD861+AD868</f>
        <v>66792</v>
      </c>
      <c r="AE860" s="369">
        <f t="shared" ref="AE860:AF860" si="252">AE861+AE868</f>
        <v>47167.799999999996</v>
      </c>
      <c r="AF860" s="369">
        <f t="shared" si="252"/>
        <v>47167.799999999996</v>
      </c>
      <c r="AG860" s="217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337" t="s">
        <v>699</v>
      </c>
      <c r="Y861" s="315" t="s">
        <v>400</v>
      </c>
      <c r="Z861" s="316" t="s">
        <v>5</v>
      </c>
      <c r="AA861" s="316" t="s">
        <v>7</v>
      </c>
      <c r="AB861" s="391" t="s">
        <v>697</v>
      </c>
      <c r="AC861" s="317"/>
      <c r="AD861" s="369">
        <f>AD862+AD865</f>
        <v>19610</v>
      </c>
      <c r="AE861" s="369">
        <f t="shared" ref="AE861:AF861" si="253">AE862+AE865</f>
        <v>6082.1</v>
      </c>
      <c r="AF861" s="369">
        <f t="shared" si="253"/>
        <v>6082.1</v>
      </c>
      <c r="AG861" s="217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97" t="s">
        <v>588</v>
      </c>
      <c r="Y862" s="315" t="s">
        <v>400</v>
      </c>
      <c r="Z862" s="316" t="s">
        <v>5</v>
      </c>
      <c r="AA862" s="316" t="s">
        <v>7</v>
      </c>
      <c r="AB862" s="391" t="s">
        <v>705</v>
      </c>
      <c r="AC862" s="322"/>
      <c r="AD862" s="369">
        <f>AD863</f>
        <v>10950</v>
      </c>
      <c r="AE862" s="369">
        <f t="shared" ref="AE862:AF863" si="254">AE863</f>
        <v>2000</v>
      </c>
      <c r="AF862" s="369">
        <f t="shared" si="254"/>
        <v>2000</v>
      </c>
      <c r="AG862" s="217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225" t="s">
        <v>117</v>
      </c>
      <c r="Y863" s="315" t="s">
        <v>400</v>
      </c>
      <c r="Z863" s="316" t="s">
        <v>5</v>
      </c>
      <c r="AA863" s="316" t="s">
        <v>7</v>
      </c>
      <c r="AB863" s="391" t="s">
        <v>705</v>
      </c>
      <c r="AC863" s="377" t="s">
        <v>36</v>
      </c>
      <c r="AD863" s="369">
        <f>AD864</f>
        <v>10950</v>
      </c>
      <c r="AE863" s="369">
        <f t="shared" si="254"/>
        <v>2000</v>
      </c>
      <c r="AF863" s="369">
        <f t="shared" si="254"/>
        <v>2000</v>
      </c>
      <c r="AG863" s="217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225" t="s">
        <v>50</v>
      </c>
      <c r="Y864" s="315" t="s">
        <v>400</v>
      </c>
      <c r="Z864" s="316" t="s">
        <v>5</v>
      </c>
      <c r="AA864" s="316" t="s">
        <v>7</v>
      </c>
      <c r="AB864" s="391" t="s">
        <v>705</v>
      </c>
      <c r="AC864" s="377" t="s">
        <v>63</v>
      </c>
      <c r="AD864" s="369">
        <f>2000+8950</f>
        <v>10950</v>
      </c>
      <c r="AE864" s="369">
        <v>2000</v>
      </c>
      <c r="AF864" s="369">
        <v>2000</v>
      </c>
      <c r="AG864" s="217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97" t="s">
        <v>413</v>
      </c>
      <c r="Y865" s="315" t="s">
        <v>400</v>
      </c>
      <c r="Z865" s="316" t="s">
        <v>5</v>
      </c>
      <c r="AA865" s="316" t="s">
        <v>7</v>
      </c>
      <c r="AB865" s="391" t="s">
        <v>708</v>
      </c>
      <c r="AC865" s="322"/>
      <c r="AD865" s="369">
        <f>AD866</f>
        <v>8660</v>
      </c>
      <c r="AE865" s="369">
        <f t="shared" ref="AE865:AF866" si="255">AE866</f>
        <v>4082.1</v>
      </c>
      <c r="AF865" s="369">
        <f t="shared" si="255"/>
        <v>4082.1</v>
      </c>
      <c r="AG865" s="217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225" t="s">
        <v>117</v>
      </c>
      <c r="Y866" s="315" t="s">
        <v>400</v>
      </c>
      <c r="Z866" s="316" t="s">
        <v>5</v>
      </c>
      <c r="AA866" s="316" t="s">
        <v>7</v>
      </c>
      <c r="AB866" s="391" t="s">
        <v>708</v>
      </c>
      <c r="AC866" s="377" t="s">
        <v>36</v>
      </c>
      <c r="AD866" s="369">
        <f>AD867</f>
        <v>8660</v>
      </c>
      <c r="AE866" s="369">
        <f t="shared" si="255"/>
        <v>4082.1</v>
      </c>
      <c r="AF866" s="369">
        <f t="shared" si="255"/>
        <v>4082.1</v>
      </c>
      <c r="AG866" s="217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225" t="s">
        <v>50</v>
      </c>
      <c r="Y867" s="315" t="s">
        <v>400</v>
      </c>
      <c r="Z867" s="316" t="s">
        <v>5</v>
      </c>
      <c r="AA867" s="316" t="s">
        <v>7</v>
      </c>
      <c r="AB867" s="391" t="s">
        <v>708</v>
      </c>
      <c r="AC867" s="377" t="s">
        <v>63</v>
      </c>
      <c r="AD867" s="369">
        <v>8660</v>
      </c>
      <c r="AE867" s="369">
        <v>4082.1</v>
      </c>
      <c r="AF867" s="369">
        <v>4082.1</v>
      </c>
      <c r="AG867" s="217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97" t="s">
        <v>601</v>
      </c>
      <c r="Y868" s="315" t="s">
        <v>400</v>
      </c>
      <c r="Z868" s="316" t="s">
        <v>5</v>
      </c>
      <c r="AA868" s="316" t="s">
        <v>7</v>
      </c>
      <c r="AB868" s="391" t="s">
        <v>711</v>
      </c>
      <c r="AC868" s="322"/>
      <c r="AD868" s="375">
        <f>AD869</f>
        <v>47182</v>
      </c>
      <c r="AE868" s="375">
        <f t="shared" ref="AE868:AF868" si="256">AE869</f>
        <v>41085.699999999997</v>
      </c>
      <c r="AF868" s="375">
        <f t="shared" si="256"/>
        <v>41085.699999999997</v>
      </c>
      <c r="AG868" s="217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97" t="s">
        <v>382</v>
      </c>
      <c r="Y869" s="315" t="s">
        <v>400</v>
      </c>
      <c r="Z869" s="316" t="s">
        <v>5</v>
      </c>
      <c r="AA869" s="316" t="s">
        <v>7</v>
      </c>
      <c r="AB869" s="391" t="s">
        <v>712</v>
      </c>
      <c r="AC869" s="322"/>
      <c r="AD869" s="375">
        <f>AD870</f>
        <v>47182</v>
      </c>
      <c r="AE869" s="375">
        <f t="shared" ref="AE869:AE870" si="257">AE870</f>
        <v>41085.699999999997</v>
      </c>
      <c r="AF869" s="375">
        <f t="shared" ref="AF869:AF870" si="258">AF870</f>
        <v>41085.699999999997</v>
      </c>
      <c r="AG869" s="217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14" t="s">
        <v>117</v>
      </c>
      <c r="Y870" s="315" t="s">
        <v>400</v>
      </c>
      <c r="Z870" s="316" t="s">
        <v>5</v>
      </c>
      <c r="AA870" s="316" t="s">
        <v>7</v>
      </c>
      <c r="AB870" s="391" t="s">
        <v>712</v>
      </c>
      <c r="AC870" s="322">
        <v>200</v>
      </c>
      <c r="AD870" s="375">
        <f>AD871</f>
        <v>47182</v>
      </c>
      <c r="AE870" s="375">
        <f t="shared" si="257"/>
        <v>41085.699999999997</v>
      </c>
      <c r="AF870" s="375">
        <f t="shared" si="258"/>
        <v>41085.699999999997</v>
      </c>
      <c r="AG870" s="217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14" t="s">
        <v>50</v>
      </c>
      <c r="Y871" s="315" t="s">
        <v>400</v>
      </c>
      <c r="Z871" s="316" t="s">
        <v>5</v>
      </c>
      <c r="AA871" s="316" t="s">
        <v>7</v>
      </c>
      <c r="AB871" s="391" t="s">
        <v>712</v>
      </c>
      <c r="AC871" s="322">
        <v>240</v>
      </c>
      <c r="AD871" s="375">
        <v>47182</v>
      </c>
      <c r="AE871" s="375">
        <v>41085.699999999997</v>
      </c>
      <c r="AF871" s="375">
        <v>41085.699999999997</v>
      </c>
      <c r="AG871" s="217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337" t="s">
        <v>26</v>
      </c>
      <c r="Y872" s="315" t="s">
        <v>400</v>
      </c>
      <c r="Z872" s="316" t="s">
        <v>5</v>
      </c>
      <c r="AA872" s="316" t="s">
        <v>5</v>
      </c>
      <c r="AB872" s="390"/>
      <c r="AC872" s="342"/>
      <c r="AD872" s="375">
        <f>AD879+AD873+AD892</f>
        <v>28391.600000000002</v>
      </c>
      <c r="AE872" s="375">
        <f t="shared" ref="AE872:AF872" si="259">AE879+AE873+AE892</f>
        <v>26666.199999999997</v>
      </c>
      <c r="AF872" s="375">
        <f t="shared" si="259"/>
        <v>26736</v>
      </c>
      <c r="AG872" s="217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08" t="s">
        <v>179</v>
      </c>
      <c r="Y873" s="315" t="s">
        <v>400</v>
      </c>
      <c r="Z873" s="316" t="s">
        <v>5</v>
      </c>
      <c r="AA873" s="316" t="s">
        <v>5</v>
      </c>
      <c r="AB873" s="391" t="s">
        <v>109</v>
      </c>
      <c r="AC873" s="342"/>
      <c r="AD873" s="375">
        <f>AD874</f>
        <v>87.9</v>
      </c>
      <c r="AE873" s="375">
        <f t="shared" ref="AE873:AF873" si="260">AE874</f>
        <v>90.1</v>
      </c>
      <c r="AF873" s="375">
        <f t="shared" si="260"/>
        <v>93.3</v>
      </c>
      <c r="AG873" s="217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08" t="s">
        <v>182</v>
      </c>
      <c r="Y874" s="315" t="s">
        <v>400</v>
      </c>
      <c r="Z874" s="316" t="s">
        <v>5</v>
      </c>
      <c r="AA874" s="316" t="s">
        <v>5</v>
      </c>
      <c r="AB874" s="391" t="s">
        <v>183</v>
      </c>
      <c r="AC874" s="342"/>
      <c r="AD874" s="375">
        <f>AD875</f>
        <v>87.9</v>
      </c>
      <c r="AE874" s="375">
        <f t="shared" ref="AE874:AF874" si="261">AE875</f>
        <v>90.1</v>
      </c>
      <c r="AF874" s="375">
        <f t="shared" si="261"/>
        <v>93.3</v>
      </c>
      <c r="AG874" s="217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337" t="s">
        <v>511</v>
      </c>
      <c r="Y875" s="315" t="s">
        <v>400</v>
      </c>
      <c r="Z875" s="316" t="s">
        <v>5</v>
      </c>
      <c r="AA875" s="316" t="s">
        <v>5</v>
      </c>
      <c r="AB875" s="393" t="s">
        <v>512</v>
      </c>
      <c r="AC875" s="317"/>
      <c r="AD875" s="375">
        <f>AD876</f>
        <v>87.9</v>
      </c>
      <c r="AE875" s="375">
        <f t="shared" ref="AE875:AF877" si="262">AE876</f>
        <v>90.1</v>
      </c>
      <c r="AF875" s="375">
        <f t="shared" si="262"/>
        <v>93.3</v>
      </c>
      <c r="AH875" s="3"/>
    </row>
    <row r="876" spans="1:34" ht="78.7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337" t="s">
        <v>390</v>
      </c>
      <c r="Y876" s="315" t="s">
        <v>400</v>
      </c>
      <c r="Z876" s="316" t="s">
        <v>5</v>
      </c>
      <c r="AA876" s="316" t="s">
        <v>5</v>
      </c>
      <c r="AB876" s="391" t="s">
        <v>513</v>
      </c>
      <c r="AC876" s="317"/>
      <c r="AD876" s="375">
        <f>AD877</f>
        <v>87.9</v>
      </c>
      <c r="AE876" s="375">
        <f t="shared" si="262"/>
        <v>90.1</v>
      </c>
      <c r="AF876" s="375">
        <f t="shared" si="262"/>
        <v>93.3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337" t="s">
        <v>117</v>
      </c>
      <c r="Y877" s="315" t="s">
        <v>400</v>
      </c>
      <c r="Z877" s="316" t="s">
        <v>5</v>
      </c>
      <c r="AA877" s="316" t="s">
        <v>5</v>
      </c>
      <c r="AB877" s="391" t="s">
        <v>513</v>
      </c>
      <c r="AC877" s="317">
        <v>200</v>
      </c>
      <c r="AD877" s="375">
        <f>AD878</f>
        <v>87.9</v>
      </c>
      <c r="AE877" s="375">
        <f t="shared" si="262"/>
        <v>90.1</v>
      </c>
      <c r="AF877" s="375">
        <f t="shared" si="262"/>
        <v>93.3</v>
      </c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337" t="s">
        <v>50</v>
      </c>
      <c r="Y878" s="315" t="s">
        <v>400</v>
      </c>
      <c r="Z878" s="316" t="s">
        <v>5</v>
      </c>
      <c r="AA878" s="316" t="s">
        <v>5</v>
      </c>
      <c r="AB878" s="391" t="s">
        <v>513</v>
      </c>
      <c r="AC878" s="317">
        <v>240</v>
      </c>
      <c r="AD878" s="375">
        <v>87.9</v>
      </c>
      <c r="AE878" s="375">
        <v>90.1</v>
      </c>
      <c r="AF878" s="375">
        <v>93.3</v>
      </c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08" t="s">
        <v>234</v>
      </c>
      <c r="Y879" s="315" t="s">
        <v>400</v>
      </c>
      <c r="Z879" s="316" t="s">
        <v>5</v>
      </c>
      <c r="AA879" s="316" t="s">
        <v>5</v>
      </c>
      <c r="AB879" s="391" t="s">
        <v>235</v>
      </c>
      <c r="AC879" s="342"/>
      <c r="AD879" s="375">
        <f>AD880</f>
        <v>26657.7</v>
      </c>
      <c r="AE879" s="375">
        <f t="shared" ref="AE879:AF879" si="263">AE880</f>
        <v>24929.1</v>
      </c>
      <c r="AF879" s="375">
        <f t="shared" si="263"/>
        <v>24993.7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08" t="s">
        <v>182</v>
      </c>
      <c r="Y880" s="315" t="s">
        <v>400</v>
      </c>
      <c r="Z880" s="316" t="s">
        <v>5</v>
      </c>
      <c r="AA880" s="316" t="s">
        <v>5</v>
      </c>
      <c r="AB880" s="391" t="s">
        <v>310</v>
      </c>
      <c r="AC880" s="317"/>
      <c r="AD880" s="375">
        <f t="shared" ref="AD880:AF881" si="264">AD881</f>
        <v>26657.7</v>
      </c>
      <c r="AE880" s="375">
        <f t="shared" si="264"/>
        <v>24929.1</v>
      </c>
      <c r="AF880" s="375">
        <f t="shared" si="264"/>
        <v>24993.7</v>
      </c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08" t="s">
        <v>184</v>
      </c>
      <c r="Y881" s="315" t="s">
        <v>400</v>
      </c>
      <c r="Z881" s="316" t="s">
        <v>5</v>
      </c>
      <c r="AA881" s="316" t="s">
        <v>5</v>
      </c>
      <c r="AB881" s="391" t="s">
        <v>311</v>
      </c>
      <c r="AC881" s="342"/>
      <c r="AD881" s="375">
        <f>AD882</f>
        <v>26657.7</v>
      </c>
      <c r="AE881" s="375">
        <f t="shared" si="264"/>
        <v>24929.1</v>
      </c>
      <c r="AF881" s="375">
        <f t="shared" si="264"/>
        <v>24993.7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17" t="s">
        <v>198</v>
      </c>
      <c r="Y882" s="315" t="s">
        <v>400</v>
      </c>
      <c r="Z882" s="316" t="s">
        <v>5</v>
      </c>
      <c r="AA882" s="316" t="s">
        <v>5</v>
      </c>
      <c r="AB882" s="391" t="s">
        <v>519</v>
      </c>
      <c r="AC882" s="342"/>
      <c r="AD882" s="375">
        <f>AD883+AD886+AD889</f>
        <v>26657.7</v>
      </c>
      <c r="AE882" s="375">
        <f>AE883+AE886+AE889</f>
        <v>24929.1</v>
      </c>
      <c r="AF882" s="375">
        <f>AF883+AF886+AF889</f>
        <v>24993.7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337" t="s">
        <v>199</v>
      </c>
      <c r="Y883" s="315" t="s">
        <v>400</v>
      </c>
      <c r="Z883" s="316" t="s">
        <v>5</v>
      </c>
      <c r="AA883" s="316" t="s">
        <v>5</v>
      </c>
      <c r="AB883" s="391" t="s">
        <v>520</v>
      </c>
      <c r="AC883" s="317"/>
      <c r="AD883" s="375">
        <f>AD884</f>
        <v>1627.9</v>
      </c>
      <c r="AE883" s="375">
        <f t="shared" ref="AE883:AF883" si="265">AE884</f>
        <v>1681.4</v>
      </c>
      <c r="AF883" s="375">
        <f t="shared" si="265"/>
        <v>1746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337" t="s">
        <v>117</v>
      </c>
      <c r="Y884" s="315" t="s">
        <v>400</v>
      </c>
      <c r="Z884" s="316" t="s">
        <v>5</v>
      </c>
      <c r="AA884" s="316" t="s">
        <v>5</v>
      </c>
      <c r="AB884" s="391" t="s">
        <v>520</v>
      </c>
      <c r="AC884" s="317">
        <v>200</v>
      </c>
      <c r="AD884" s="375">
        <f>AD885</f>
        <v>1627.9</v>
      </c>
      <c r="AE884" s="375">
        <f>AE885</f>
        <v>1681.4</v>
      </c>
      <c r="AF884" s="375">
        <f>AF885</f>
        <v>1746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337" t="s">
        <v>50</v>
      </c>
      <c r="Y885" s="315" t="s">
        <v>400</v>
      </c>
      <c r="Z885" s="316" t="s">
        <v>5</v>
      </c>
      <c r="AA885" s="316" t="s">
        <v>5</v>
      </c>
      <c r="AB885" s="391" t="s">
        <v>520</v>
      </c>
      <c r="AC885" s="317">
        <v>240</v>
      </c>
      <c r="AD885" s="375">
        <v>1627.9</v>
      </c>
      <c r="AE885" s="375">
        <v>1681.4</v>
      </c>
      <c r="AF885" s="375">
        <v>1746</v>
      </c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337" t="s">
        <v>200</v>
      </c>
      <c r="Y886" s="315" t="s">
        <v>400</v>
      </c>
      <c r="Z886" s="316" t="s">
        <v>5</v>
      </c>
      <c r="AA886" s="316" t="s">
        <v>5</v>
      </c>
      <c r="AB886" s="391" t="s">
        <v>521</v>
      </c>
      <c r="AC886" s="317"/>
      <c r="AD886" s="375">
        <f t="shared" ref="AD886:AF887" si="266">AD887</f>
        <v>15810.5</v>
      </c>
      <c r="AE886" s="375">
        <f t="shared" si="266"/>
        <v>14698</v>
      </c>
      <c r="AF886" s="375">
        <f t="shared" si="266"/>
        <v>14698</v>
      </c>
      <c r="AH886" s="3"/>
    </row>
    <row r="887" spans="1:34" ht="47.2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337" t="s">
        <v>40</v>
      </c>
      <c r="Y887" s="315" t="s">
        <v>400</v>
      </c>
      <c r="Z887" s="316" t="s">
        <v>5</v>
      </c>
      <c r="AA887" s="316" t="s">
        <v>5</v>
      </c>
      <c r="AB887" s="391" t="s">
        <v>521</v>
      </c>
      <c r="AC887" s="317">
        <v>100</v>
      </c>
      <c r="AD887" s="375">
        <f t="shared" si="266"/>
        <v>15810.5</v>
      </c>
      <c r="AE887" s="375">
        <f t="shared" si="266"/>
        <v>14698</v>
      </c>
      <c r="AF887" s="375">
        <f t="shared" si="266"/>
        <v>14698</v>
      </c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337" t="s">
        <v>93</v>
      </c>
      <c r="Y888" s="315" t="s">
        <v>400</v>
      </c>
      <c r="Z888" s="316" t="s">
        <v>5</v>
      </c>
      <c r="AA888" s="316" t="s">
        <v>5</v>
      </c>
      <c r="AB888" s="391" t="s">
        <v>521</v>
      </c>
      <c r="AC888" s="317">
        <v>120</v>
      </c>
      <c r="AD888" s="375">
        <v>15810.5</v>
      </c>
      <c r="AE888" s="375">
        <v>14698</v>
      </c>
      <c r="AF888" s="375">
        <v>14698</v>
      </c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337" t="s">
        <v>201</v>
      </c>
      <c r="Y889" s="315" t="s">
        <v>400</v>
      </c>
      <c r="Z889" s="316" t="s">
        <v>5</v>
      </c>
      <c r="AA889" s="316" t="s">
        <v>5</v>
      </c>
      <c r="AB889" s="391" t="s">
        <v>522</v>
      </c>
      <c r="AC889" s="317"/>
      <c r="AD889" s="375">
        <f t="shared" ref="AD889:AF890" si="267">AD890</f>
        <v>9219.2999999999993</v>
      </c>
      <c r="AE889" s="375">
        <f t="shared" si="267"/>
        <v>8549.7000000000007</v>
      </c>
      <c r="AF889" s="375">
        <f t="shared" si="267"/>
        <v>8549.7000000000007</v>
      </c>
      <c r="AH889" s="3"/>
    </row>
    <row r="890" spans="1:34" ht="47.2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337" t="s">
        <v>40</v>
      </c>
      <c r="Y890" s="315" t="s">
        <v>400</v>
      </c>
      <c r="Z890" s="316" t="s">
        <v>5</v>
      </c>
      <c r="AA890" s="316" t="s">
        <v>5</v>
      </c>
      <c r="AB890" s="391" t="s">
        <v>522</v>
      </c>
      <c r="AC890" s="317">
        <v>100</v>
      </c>
      <c r="AD890" s="375">
        <f t="shared" si="267"/>
        <v>9219.2999999999993</v>
      </c>
      <c r="AE890" s="375">
        <f t="shared" si="267"/>
        <v>8549.7000000000007</v>
      </c>
      <c r="AF890" s="375">
        <f t="shared" si="267"/>
        <v>8549.7000000000007</v>
      </c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337" t="s">
        <v>93</v>
      </c>
      <c r="Y891" s="315" t="s">
        <v>400</v>
      </c>
      <c r="Z891" s="316" t="s">
        <v>5</v>
      </c>
      <c r="AA891" s="316" t="s">
        <v>5</v>
      </c>
      <c r="AB891" s="391" t="s">
        <v>522</v>
      </c>
      <c r="AC891" s="317">
        <v>120</v>
      </c>
      <c r="AD891" s="375">
        <v>9219.2999999999993</v>
      </c>
      <c r="AE891" s="375">
        <v>8549.7000000000007</v>
      </c>
      <c r="AF891" s="375">
        <v>8549.7000000000007</v>
      </c>
      <c r="AG891" s="217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337" t="s">
        <v>700</v>
      </c>
      <c r="Y892" s="315" t="s">
        <v>400</v>
      </c>
      <c r="Z892" s="316" t="s">
        <v>5</v>
      </c>
      <c r="AA892" s="316" t="s">
        <v>5</v>
      </c>
      <c r="AB892" s="391" t="s">
        <v>695</v>
      </c>
      <c r="AC892" s="317"/>
      <c r="AD892" s="375">
        <f>AD893</f>
        <v>1646</v>
      </c>
      <c r="AE892" s="375">
        <f t="shared" ref="AE892:AF894" si="268">AE893</f>
        <v>1647</v>
      </c>
      <c r="AF892" s="375">
        <f t="shared" si="268"/>
        <v>1649</v>
      </c>
      <c r="AH892" s="3"/>
    </row>
    <row r="893" spans="1:34" ht="31.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337" t="s">
        <v>517</v>
      </c>
      <c r="Y893" s="315" t="s">
        <v>400</v>
      </c>
      <c r="Z893" s="316" t="s">
        <v>5</v>
      </c>
      <c r="AA893" s="316" t="s">
        <v>5</v>
      </c>
      <c r="AB893" s="391" t="s">
        <v>696</v>
      </c>
      <c r="AC893" s="317"/>
      <c r="AD893" s="375">
        <f>AD894</f>
        <v>1646</v>
      </c>
      <c r="AE893" s="375">
        <f t="shared" si="268"/>
        <v>1647</v>
      </c>
      <c r="AF893" s="375">
        <f t="shared" si="268"/>
        <v>1649</v>
      </c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337" t="s">
        <v>699</v>
      </c>
      <c r="Y894" s="315" t="s">
        <v>400</v>
      </c>
      <c r="Z894" s="316" t="s">
        <v>5</v>
      </c>
      <c r="AA894" s="316" t="s">
        <v>5</v>
      </c>
      <c r="AB894" s="391" t="s">
        <v>697</v>
      </c>
      <c r="AC894" s="317"/>
      <c r="AD894" s="375">
        <f>AD895</f>
        <v>1646</v>
      </c>
      <c r="AE894" s="375">
        <f t="shared" si="268"/>
        <v>1647</v>
      </c>
      <c r="AF894" s="375">
        <f t="shared" si="268"/>
        <v>1649</v>
      </c>
      <c r="AH894" s="3"/>
    </row>
    <row r="895" spans="1:34" ht="31.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337" t="s">
        <v>317</v>
      </c>
      <c r="Y895" s="315" t="s">
        <v>400</v>
      </c>
      <c r="Z895" s="316" t="s">
        <v>5</v>
      </c>
      <c r="AA895" s="316" t="s">
        <v>5</v>
      </c>
      <c r="AB895" s="391" t="s">
        <v>698</v>
      </c>
      <c r="AC895" s="317"/>
      <c r="AD895" s="375">
        <f>AD896+AD898</f>
        <v>1646</v>
      </c>
      <c r="AE895" s="375">
        <f t="shared" ref="AE895:AF895" si="269">AE896+AE898</f>
        <v>1647</v>
      </c>
      <c r="AF895" s="375">
        <f t="shared" si="269"/>
        <v>1649</v>
      </c>
      <c r="AH895" s="3"/>
    </row>
    <row r="896" spans="1:34" ht="47.2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14" t="s">
        <v>40</v>
      </c>
      <c r="Y896" s="315" t="s">
        <v>400</v>
      </c>
      <c r="Z896" s="316" t="s">
        <v>5</v>
      </c>
      <c r="AA896" s="316" t="s">
        <v>5</v>
      </c>
      <c r="AB896" s="391" t="s">
        <v>698</v>
      </c>
      <c r="AC896" s="317">
        <v>100</v>
      </c>
      <c r="AD896" s="375">
        <f>AD897</f>
        <v>1556</v>
      </c>
      <c r="AE896" s="375">
        <f t="shared" ref="AE896:AF896" si="270">AE897</f>
        <v>1556</v>
      </c>
      <c r="AF896" s="375">
        <f t="shared" si="270"/>
        <v>1556</v>
      </c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14" t="s">
        <v>93</v>
      </c>
      <c r="Y897" s="315" t="s">
        <v>400</v>
      </c>
      <c r="Z897" s="316" t="s">
        <v>5</v>
      </c>
      <c r="AA897" s="316" t="s">
        <v>5</v>
      </c>
      <c r="AB897" s="391" t="s">
        <v>698</v>
      </c>
      <c r="AC897" s="317">
        <v>120</v>
      </c>
      <c r="AD897" s="375">
        <v>1556</v>
      </c>
      <c r="AE897" s="375">
        <v>1556</v>
      </c>
      <c r="AF897" s="375">
        <v>1556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14" t="s">
        <v>117</v>
      </c>
      <c r="Y898" s="315" t="s">
        <v>400</v>
      </c>
      <c r="Z898" s="316" t="s">
        <v>5</v>
      </c>
      <c r="AA898" s="316" t="s">
        <v>5</v>
      </c>
      <c r="AB898" s="391" t="s">
        <v>698</v>
      </c>
      <c r="AC898" s="317">
        <v>200</v>
      </c>
      <c r="AD898" s="375">
        <f>AD899</f>
        <v>90</v>
      </c>
      <c r="AE898" s="375">
        <f t="shared" ref="AE898:AF898" si="271">AE899</f>
        <v>91</v>
      </c>
      <c r="AF898" s="375">
        <f t="shared" si="271"/>
        <v>93</v>
      </c>
      <c r="AH898" s="3"/>
    </row>
    <row r="899" spans="1:34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14" t="s">
        <v>50</v>
      </c>
      <c r="Y899" s="315" t="s">
        <v>400</v>
      </c>
      <c r="Z899" s="316" t="s">
        <v>5</v>
      </c>
      <c r="AA899" s="316" t="s">
        <v>5</v>
      </c>
      <c r="AB899" s="391" t="s">
        <v>698</v>
      </c>
      <c r="AC899" s="317">
        <v>240</v>
      </c>
      <c r="AD899" s="375">
        <v>90</v>
      </c>
      <c r="AE899" s="375">
        <v>91</v>
      </c>
      <c r="AF899" s="375">
        <v>93</v>
      </c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07" t="s">
        <v>91</v>
      </c>
      <c r="Y900" s="310" t="s">
        <v>400</v>
      </c>
      <c r="Z900" s="328" t="s">
        <v>35</v>
      </c>
      <c r="AA900" s="328"/>
      <c r="AB900" s="388"/>
      <c r="AC900" s="312"/>
      <c r="AD900" s="313">
        <f>AD901+AD915+AD908</f>
        <v>22429.600000000002</v>
      </c>
      <c r="AE900" s="313">
        <f t="shared" ref="AE900:AF900" si="272">AE901+AE915+AE908</f>
        <v>32191.4</v>
      </c>
      <c r="AF900" s="313">
        <f t="shared" si="272"/>
        <v>31940.100000000002</v>
      </c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337" t="s">
        <v>53</v>
      </c>
      <c r="Y901" s="315" t="s">
        <v>400</v>
      </c>
      <c r="Z901" s="316">
        <v>10</v>
      </c>
      <c r="AA901" s="316" t="s">
        <v>28</v>
      </c>
      <c r="AB901" s="390"/>
      <c r="AC901" s="312"/>
      <c r="AD901" s="375">
        <f t="shared" ref="AD901:AF906" si="273">AD902</f>
        <v>1041.7</v>
      </c>
      <c r="AE901" s="375">
        <f t="shared" si="273"/>
        <v>1041.7</v>
      </c>
      <c r="AF901" s="375">
        <f t="shared" si="273"/>
        <v>1041.7</v>
      </c>
      <c r="AG901" s="3"/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08" t="s">
        <v>284</v>
      </c>
      <c r="Y902" s="315" t="s">
        <v>400</v>
      </c>
      <c r="Z902" s="316">
        <v>10</v>
      </c>
      <c r="AA902" s="316" t="s">
        <v>28</v>
      </c>
      <c r="AB902" s="391" t="s">
        <v>106</v>
      </c>
      <c r="AC902" s="312"/>
      <c r="AD902" s="375">
        <f t="shared" si="273"/>
        <v>1041.7</v>
      </c>
      <c r="AE902" s="375">
        <f t="shared" si="273"/>
        <v>1041.7</v>
      </c>
      <c r="AF902" s="375">
        <f t="shared" si="273"/>
        <v>1041.7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08" t="s">
        <v>285</v>
      </c>
      <c r="Y903" s="315" t="s">
        <v>400</v>
      </c>
      <c r="Z903" s="316">
        <v>10</v>
      </c>
      <c r="AA903" s="316" t="s">
        <v>28</v>
      </c>
      <c r="AB903" s="391" t="s">
        <v>115</v>
      </c>
      <c r="AC903" s="312"/>
      <c r="AD903" s="375">
        <f t="shared" si="273"/>
        <v>1041.7</v>
      </c>
      <c r="AE903" s="375">
        <f t="shared" si="273"/>
        <v>1041.7</v>
      </c>
      <c r="AF903" s="375">
        <f t="shared" si="273"/>
        <v>1041.7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08" t="s">
        <v>286</v>
      </c>
      <c r="Y904" s="315" t="s">
        <v>400</v>
      </c>
      <c r="Z904" s="316">
        <v>10</v>
      </c>
      <c r="AA904" s="316" t="s">
        <v>28</v>
      </c>
      <c r="AB904" s="391" t="s">
        <v>445</v>
      </c>
      <c r="AC904" s="312"/>
      <c r="AD904" s="375">
        <f t="shared" si="273"/>
        <v>1041.7</v>
      </c>
      <c r="AE904" s="375">
        <f t="shared" si="273"/>
        <v>1041.7</v>
      </c>
      <c r="AF904" s="375">
        <f t="shared" si="273"/>
        <v>1041.7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17" t="s">
        <v>287</v>
      </c>
      <c r="Y905" s="315" t="s">
        <v>400</v>
      </c>
      <c r="Z905" s="316">
        <v>10</v>
      </c>
      <c r="AA905" s="316" t="s">
        <v>28</v>
      </c>
      <c r="AB905" s="391" t="s">
        <v>444</v>
      </c>
      <c r="AC905" s="312"/>
      <c r="AD905" s="375">
        <f t="shared" si="273"/>
        <v>1041.7</v>
      </c>
      <c r="AE905" s="375">
        <f t="shared" si="273"/>
        <v>1041.7</v>
      </c>
      <c r="AF905" s="375">
        <f t="shared" si="273"/>
        <v>1041.7</v>
      </c>
      <c r="AG905" s="3"/>
      <c r="AH905" s="3"/>
    </row>
    <row r="906" spans="1:34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337" t="s">
        <v>94</v>
      </c>
      <c r="Y906" s="315" t="s">
        <v>400</v>
      </c>
      <c r="Z906" s="316">
        <v>10</v>
      </c>
      <c r="AA906" s="316" t="s">
        <v>28</v>
      </c>
      <c r="AB906" s="391" t="s">
        <v>444</v>
      </c>
      <c r="AC906" s="317">
        <v>300</v>
      </c>
      <c r="AD906" s="375">
        <f t="shared" si="273"/>
        <v>1041.7</v>
      </c>
      <c r="AE906" s="375">
        <f t="shared" si="273"/>
        <v>1041.7</v>
      </c>
      <c r="AF906" s="375">
        <f t="shared" si="273"/>
        <v>1041.7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337" t="s">
        <v>39</v>
      </c>
      <c r="Y907" s="315" t="s">
        <v>400</v>
      </c>
      <c r="Z907" s="316">
        <v>10</v>
      </c>
      <c r="AA907" s="316" t="s">
        <v>28</v>
      </c>
      <c r="AB907" s="391" t="s">
        <v>444</v>
      </c>
      <c r="AC907" s="317">
        <v>320</v>
      </c>
      <c r="AD907" s="375">
        <v>1041.7</v>
      </c>
      <c r="AE907" s="375">
        <v>1041.7</v>
      </c>
      <c r="AF907" s="375">
        <v>1041.7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337" t="s">
        <v>56</v>
      </c>
      <c r="Y908" s="315" t="s">
        <v>400</v>
      </c>
      <c r="Z908" s="316">
        <v>10</v>
      </c>
      <c r="AA908" s="316" t="s">
        <v>7</v>
      </c>
      <c r="AB908" s="391"/>
      <c r="AC908" s="317"/>
      <c r="AD908" s="375">
        <f t="shared" ref="AD908:AD913" si="274">AD909</f>
        <v>0</v>
      </c>
      <c r="AE908" s="375">
        <f t="shared" ref="AE908:AF910" si="275">AE909</f>
        <v>3262</v>
      </c>
      <c r="AF908" s="375">
        <f t="shared" si="275"/>
        <v>3849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08" t="s">
        <v>174</v>
      </c>
      <c r="Y909" s="315" t="s">
        <v>400</v>
      </c>
      <c r="Z909" s="316">
        <v>10</v>
      </c>
      <c r="AA909" s="316" t="s">
        <v>7</v>
      </c>
      <c r="AB909" s="391" t="s">
        <v>113</v>
      </c>
      <c r="AC909" s="317"/>
      <c r="AD909" s="375">
        <f t="shared" si="274"/>
        <v>0</v>
      </c>
      <c r="AE909" s="375">
        <f t="shared" si="275"/>
        <v>3262</v>
      </c>
      <c r="AF909" s="375">
        <f t="shared" si="275"/>
        <v>3849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337" t="s">
        <v>614</v>
      </c>
      <c r="Y910" s="315" t="s">
        <v>400</v>
      </c>
      <c r="Z910" s="316">
        <v>10</v>
      </c>
      <c r="AA910" s="316" t="s">
        <v>7</v>
      </c>
      <c r="AB910" s="391" t="s">
        <v>615</v>
      </c>
      <c r="AC910" s="317"/>
      <c r="AD910" s="375">
        <f t="shared" si="274"/>
        <v>0</v>
      </c>
      <c r="AE910" s="375">
        <f t="shared" si="275"/>
        <v>3262</v>
      </c>
      <c r="AF910" s="375">
        <f t="shared" si="275"/>
        <v>3849</v>
      </c>
      <c r="AG910" s="3"/>
      <c r="AH910" s="3"/>
    </row>
    <row r="911" spans="1:34" ht="47.2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337" t="s">
        <v>617</v>
      </c>
      <c r="Y911" s="315" t="s">
        <v>400</v>
      </c>
      <c r="Z911" s="316">
        <v>10</v>
      </c>
      <c r="AA911" s="316" t="s">
        <v>7</v>
      </c>
      <c r="AB911" s="391" t="s">
        <v>616</v>
      </c>
      <c r="AC911" s="317"/>
      <c r="AD911" s="375">
        <f t="shared" si="274"/>
        <v>0</v>
      </c>
      <c r="AE911" s="375">
        <f t="shared" ref="AE911:AF911" si="276">AE912</f>
        <v>3262</v>
      </c>
      <c r="AF911" s="375">
        <f t="shared" si="276"/>
        <v>3849</v>
      </c>
      <c r="AG911" s="3"/>
      <c r="AH911" s="3"/>
    </row>
    <row r="912" spans="1:34" ht="47.2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337" t="s">
        <v>619</v>
      </c>
      <c r="Y912" s="315" t="s">
        <v>400</v>
      </c>
      <c r="Z912" s="316">
        <v>10</v>
      </c>
      <c r="AA912" s="316" t="s">
        <v>7</v>
      </c>
      <c r="AB912" s="391" t="s">
        <v>618</v>
      </c>
      <c r="AC912" s="317"/>
      <c r="AD912" s="375">
        <f t="shared" si="274"/>
        <v>0</v>
      </c>
      <c r="AE912" s="375">
        <f t="shared" ref="AE912:AF912" si="277">AE913</f>
        <v>3262</v>
      </c>
      <c r="AF912" s="375">
        <f t="shared" si="277"/>
        <v>3849</v>
      </c>
      <c r="AG912" s="3"/>
      <c r="AH912" s="3"/>
    </row>
    <row r="913" spans="1:3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337" t="s">
        <v>94</v>
      </c>
      <c r="Y913" s="315" t="s">
        <v>400</v>
      </c>
      <c r="Z913" s="316">
        <v>10</v>
      </c>
      <c r="AA913" s="316" t="s">
        <v>7</v>
      </c>
      <c r="AB913" s="391" t="s">
        <v>618</v>
      </c>
      <c r="AC913" s="317">
        <v>300</v>
      </c>
      <c r="AD913" s="375">
        <f t="shared" si="274"/>
        <v>0</v>
      </c>
      <c r="AE913" s="375">
        <f t="shared" ref="AE913:AF913" si="278">AE914</f>
        <v>3262</v>
      </c>
      <c r="AF913" s="375">
        <f t="shared" si="278"/>
        <v>3849</v>
      </c>
      <c r="AG913" s="3"/>
      <c r="AH913" s="3"/>
    </row>
    <row r="914" spans="1:3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337" t="s">
        <v>39</v>
      </c>
      <c r="Y914" s="315" t="s">
        <v>400</v>
      </c>
      <c r="Z914" s="316">
        <v>10</v>
      </c>
      <c r="AA914" s="316" t="s">
        <v>7</v>
      </c>
      <c r="AB914" s="391" t="s">
        <v>618</v>
      </c>
      <c r="AC914" s="317">
        <v>320</v>
      </c>
      <c r="AD914" s="375">
        <v>0</v>
      </c>
      <c r="AE914" s="375">
        <v>3262</v>
      </c>
      <c r="AF914" s="375">
        <v>3849</v>
      </c>
      <c r="AG914" s="3"/>
      <c r="AH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337" t="s">
        <v>30</v>
      </c>
      <c r="Y915" s="315" t="s">
        <v>400</v>
      </c>
      <c r="Z915" s="316">
        <v>10</v>
      </c>
      <c r="AA915" s="316" t="s">
        <v>47</v>
      </c>
      <c r="AB915" s="390"/>
      <c r="AC915" s="317"/>
      <c r="AD915" s="375">
        <f t="shared" ref="AD915:AF918" si="279">AD916</f>
        <v>21387.9</v>
      </c>
      <c r="AE915" s="375">
        <f t="shared" si="279"/>
        <v>27887.7</v>
      </c>
      <c r="AF915" s="375">
        <f t="shared" si="279"/>
        <v>27049.4</v>
      </c>
      <c r="AG915" s="3"/>
      <c r="AH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08" t="s">
        <v>174</v>
      </c>
      <c r="Y916" s="315" t="s">
        <v>400</v>
      </c>
      <c r="Z916" s="316">
        <v>10</v>
      </c>
      <c r="AA916" s="316" t="s">
        <v>47</v>
      </c>
      <c r="AB916" s="391" t="s">
        <v>113</v>
      </c>
      <c r="AC916" s="317"/>
      <c r="AD916" s="375">
        <f t="shared" si="279"/>
        <v>21387.9</v>
      </c>
      <c r="AE916" s="375">
        <f t="shared" si="279"/>
        <v>27887.7</v>
      </c>
      <c r="AF916" s="375">
        <f t="shared" si="279"/>
        <v>27049.4</v>
      </c>
      <c r="AG916" s="3"/>
      <c r="AH916" s="3"/>
    </row>
    <row r="917" spans="1:3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08" t="s">
        <v>173</v>
      </c>
      <c r="Y917" s="315" t="s">
        <v>400</v>
      </c>
      <c r="Z917" s="316">
        <v>10</v>
      </c>
      <c r="AA917" s="316" t="s">
        <v>47</v>
      </c>
      <c r="AB917" s="391" t="s">
        <v>140</v>
      </c>
      <c r="AC917" s="317"/>
      <c r="AD917" s="375">
        <f t="shared" si="279"/>
        <v>21387.9</v>
      </c>
      <c r="AE917" s="375">
        <f t="shared" si="279"/>
        <v>27887.7</v>
      </c>
      <c r="AF917" s="375">
        <f t="shared" si="279"/>
        <v>27049.4</v>
      </c>
      <c r="AG917" s="3"/>
      <c r="AH917" s="3"/>
    </row>
    <row r="918" spans="1:35" ht="47.2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08" t="s">
        <v>409</v>
      </c>
      <c r="Y918" s="315" t="s">
        <v>400</v>
      </c>
      <c r="Z918" s="316">
        <v>10</v>
      </c>
      <c r="AA918" s="316" t="s">
        <v>47</v>
      </c>
      <c r="AB918" s="391" t="s">
        <v>139</v>
      </c>
      <c r="AC918" s="317"/>
      <c r="AD918" s="375">
        <f>AD919</f>
        <v>21387.9</v>
      </c>
      <c r="AE918" s="375">
        <f t="shared" si="279"/>
        <v>27887.7</v>
      </c>
      <c r="AF918" s="375">
        <f t="shared" si="279"/>
        <v>27049.4</v>
      </c>
      <c r="AG918" s="3"/>
      <c r="AH918" s="3"/>
    </row>
    <row r="919" spans="1:3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08" t="s">
        <v>171</v>
      </c>
      <c r="Y919" s="315" t="s">
        <v>400</v>
      </c>
      <c r="Z919" s="316">
        <v>10</v>
      </c>
      <c r="AA919" s="316" t="s">
        <v>47</v>
      </c>
      <c r="AB919" s="391" t="s">
        <v>172</v>
      </c>
      <c r="AC919" s="317"/>
      <c r="AD919" s="375">
        <f t="shared" ref="AD919:AF920" si="280">AD920</f>
        <v>21387.9</v>
      </c>
      <c r="AE919" s="375">
        <f t="shared" si="280"/>
        <v>27887.7</v>
      </c>
      <c r="AF919" s="375">
        <f t="shared" si="280"/>
        <v>27049.4</v>
      </c>
      <c r="AG919" s="3"/>
      <c r="AH919" s="3"/>
    </row>
    <row r="920" spans="1:3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337" t="s">
        <v>94</v>
      </c>
      <c r="Y920" s="315" t="s">
        <v>400</v>
      </c>
      <c r="Z920" s="316">
        <v>10</v>
      </c>
      <c r="AA920" s="316" t="s">
        <v>47</v>
      </c>
      <c r="AB920" s="391" t="s">
        <v>172</v>
      </c>
      <c r="AC920" s="317">
        <v>300</v>
      </c>
      <c r="AD920" s="375">
        <f t="shared" si="280"/>
        <v>21387.9</v>
      </c>
      <c r="AE920" s="375">
        <f t="shared" si="280"/>
        <v>27887.7</v>
      </c>
      <c r="AF920" s="375">
        <f t="shared" si="280"/>
        <v>27049.4</v>
      </c>
      <c r="AG920" s="3"/>
      <c r="AH920" s="3"/>
    </row>
    <row r="921" spans="1:35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337" t="s">
        <v>23</v>
      </c>
      <c r="Y921" s="315" t="s">
        <v>400</v>
      </c>
      <c r="Z921" s="316">
        <v>10</v>
      </c>
      <c r="AA921" s="316" t="s">
        <v>47</v>
      </c>
      <c r="AB921" s="391" t="s">
        <v>172</v>
      </c>
      <c r="AC921" s="317">
        <v>320</v>
      </c>
      <c r="AD921" s="375">
        <f>12283.4+9104.5</f>
        <v>21387.9</v>
      </c>
      <c r="AE921" s="375">
        <f>15151.5+12736.2</f>
        <v>27887.7</v>
      </c>
      <c r="AF921" s="374">
        <f>14593.4+12456</f>
        <v>27049.4</v>
      </c>
      <c r="AG921" s="3"/>
      <c r="AH921" s="3"/>
    </row>
    <row r="922" spans="1:3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07" t="s">
        <v>13</v>
      </c>
      <c r="Y922" s="310" t="s">
        <v>400</v>
      </c>
      <c r="Z922" s="339">
        <v>11</v>
      </c>
      <c r="AA922" s="328"/>
      <c r="AB922" s="388"/>
      <c r="AC922" s="317"/>
      <c r="AD922" s="313">
        <f>AD923</f>
        <v>7196</v>
      </c>
      <c r="AE922" s="313">
        <f t="shared" ref="AE922:AF923" si="281">AE923</f>
        <v>0</v>
      </c>
      <c r="AF922" s="313">
        <f t="shared" si="281"/>
        <v>0</v>
      </c>
      <c r="AG922" s="3"/>
      <c r="AH922" s="3"/>
    </row>
    <row r="923" spans="1:3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337" t="s">
        <v>34</v>
      </c>
      <c r="Y923" s="325" t="s">
        <v>400</v>
      </c>
      <c r="Z923" s="316">
        <v>11</v>
      </c>
      <c r="AA923" s="316" t="s">
        <v>29</v>
      </c>
      <c r="AB923" s="391"/>
      <c r="AC923" s="317"/>
      <c r="AD923" s="375">
        <f>AD924</f>
        <v>7196</v>
      </c>
      <c r="AE923" s="375">
        <f t="shared" si="281"/>
        <v>0</v>
      </c>
      <c r="AF923" s="375">
        <f t="shared" si="281"/>
        <v>0</v>
      </c>
      <c r="AG923" s="3"/>
      <c r="AH923" s="3"/>
    </row>
    <row r="924" spans="1:3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09" t="s">
        <v>150</v>
      </c>
      <c r="Y924" s="315" t="s">
        <v>400</v>
      </c>
      <c r="Z924" s="316">
        <v>11</v>
      </c>
      <c r="AA924" s="316" t="s">
        <v>29</v>
      </c>
      <c r="AB924" s="391" t="s">
        <v>112</v>
      </c>
      <c r="AC924" s="440"/>
      <c r="AD924" s="375">
        <f t="shared" ref="AD924:AF926" si="282">AD925</f>
        <v>7196</v>
      </c>
      <c r="AE924" s="375">
        <f t="shared" si="282"/>
        <v>0</v>
      </c>
      <c r="AF924" s="375">
        <f t="shared" si="282"/>
        <v>0</v>
      </c>
      <c r="AG924" s="3"/>
      <c r="AH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09" t="s">
        <v>151</v>
      </c>
      <c r="Y925" s="315" t="s">
        <v>400</v>
      </c>
      <c r="Z925" s="316">
        <v>11</v>
      </c>
      <c r="AA925" s="316" t="s">
        <v>29</v>
      </c>
      <c r="AB925" s="391" t="s">
        <v>116</v>
      </c>
      <c r="AC925" s="440"/>
      <c r="AD925" s="375">
        <f t="shared" si="282"/>
        <v>7196</v>
      </c>
      <c r="AE925" s="375">
        <f t="shared" si="282"/>
        <v>0</v>
      </c>
      <c r="AF925" s="375">
        <f t="shared" si="282"/>
        <v>0</v>
      </c>
      <c r="AG925" s="3"/>
      <c r="AH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337" t="s">
        <v>627</v>
      </c>
      <c r="Y926" s="315" t="s">
        <v>400</v>
      </c>
      <c r="Z926" s="316">
        <v>11</v>
      </c>
      <c r="AA926" s="316" t="s">
        <v>29</v>
      </c>
      <c r="AB926" s="391" t="s">
        <v>628</v>
      </c>
      <c r="AC926" s="317"/>
      <c r="AD926" s="375">
        <f>AD927</f>
        <v>7196</v>
      </c>
      <c r="AE926" s="375">
        <f t="shared" si="282"/>
        <v>0</v>
      </c>
      <c r="AF926" s="375">
        <f t="shared" si="282"/>
        <v>0</v>
      </c>
      <c r="AG926" s="3"/>
      <c r="AH926" s="3"/>
    </row>
    <row r="927" spans="1:35" s="92" customFormat="1" x14ac:dyDescent="0.25">
      <c r="A927" s="64"/>
      <c r="B927" s="65"/>
      <c r="C927" s="65"/>
      <c r="D927" s="67"/>
      <c r="E927" s="68"/>
      <c r="F927" s="68"/>
      <c r="G927" s="349"/>
      <c r="H927" s="349"/>
      <c r="I927" s="349"/>
      <c r="J927" s="349"/>
      <c r="K927" s="349"/>
      <c r="L927" s="349"/>
      <c r="M927" s="349"/>
      <c r="N927" s="349"/>
      <c r="O927" s="70"/>
      <c r="P927" s="349"/>
      <c r="Q927" s="71"/>
      <c r="R927" s="91"/>
      <c r="S927" s="91"/>
      <c r="T927" s="91"/>
      <c r="U927" s="91"/>
      <c r="V927" s="91"/>
      <c r="W927" s="91"/>
      <c r="X927" s="337" t="s">
        <v>629</v>
      </c>
      <c r="Y927" s="315" t="s">
        <v>400</v>
      </c>
      <c r="Z927" s="316">
        <v>11</v>
      </c>
      <c r="AA927" s="316" t="s">
        <v>29</v>
      </c>
      <c r="AB927" s="391" t="s">
        <v>630</v>
      </c>
      <c r="AC927" s="317"/>
      <c r="AD927" s="375">
        <f>AD928</f>
        <v>7196</v>
      </c>
      <c r="AE927" s="375">
        <f t="shared" ref="AE927:AF927" si="283">AE928</f>
        <v>0</v>
      </c>
      <c r="AF927" s="375">
        <f t="shared" si="283"/>
        <v>0</v>
      </c>
      <c r="AG927" s="359"/>
      <c r="AH927" s="359"/>
      <c r="AI927" s="358"/>
    </row>
    <row r="928" spans="1:35" s="92" customFormat="1" x14ac:dyDescent="0.25">
      <c r="A928" s="64"/>
      <c r="B928" s="65"/>
      <c r="C928" s="65"/>
      <c r="D928" s="67"/>
      <c r="E928" s="68"/>
      <c r="F928" s="68"/>
      <c r="G928" s="349"/>
      <c r="H928" s="349"/>
      <c r="I928" s="349"/>
      <c r="J928" s="349"/>
      <c r="K928" s="349"/>
      <c r="L928" s="349"/>
      <c r="M928" s="349"/>
      <c r="N928" s="349"/>
      <c r="O928" s="70"/>
      <c r="P928" s="349"/>
      <c r="Q928" s="71"/>
      <c r="R928" s="91"/>
      <c r="S928" s="91"/>
      <c r="T928" s="91"/>
      <c r="U928" s="91"/>
      <c r="V928" s="91"/>
      <c r="W928" s="91"/>
      <c r="X928" s="337" t="s">
        <v>117</v>
      </c>
      <c r="Y928" s="315" t="s">
        <v>400</v>
      </c>
      <c r="Z928" s="316">
        <v>11</v>
      </c>
      <c r="AA928" s="316" t="s">
        <v>29</v>
      </c>
      <c r="AB928" s="391" t="s">
        <v>630</v>
      </c>
      <c r="AC928" s="317">
        <v>200</v>
      </c>
      <c r="AD928" s="375">
        <f>AD929</f>
        <v>7196</v>
      </c>
      <c r="AE928" s="375">
        <f t="shared" ref="AE928:AF928" si="284">AE929</f>
        <v>0</v>
      </c>
      <c r="AF928" s="375">
        <f t="shared" si="284"/>
        <v>0</v>
      </c>
      <c r="AG928" s="359"/>
      <c r="AH928" s="359"/>
      <c r="AI928" s="358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337" t="s">
        <v>50</v>
      </c>
      <c r="Y929" s="315" t="s">
        <v>400</v>
      </c>
      <c r="Z929" s="316">
        <v>11</v>
      </c>
      <c r="AA929" s="316" t="s">
        <v>29</v>
      </c>
      <c r="AB929" s="391" t="s">
        <v>630</v>
      </c>
      <c r="AC929" s="317">
        <v>240</v>
      </c>
      <c r="AD929" s="375">
        <v>7196</v>
      </c>
      <c r="AE929" s="375">
        <v>0</v>
      </c>
      <c r="AF929" s="374">
        <v>0</v>
      </c>
      <c r="AG929" s="3"/>
      <c r="AH929" s="3"/>
    </row>
    <row r="930" spans="1:34" ht="18.75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07" t="s">
        <v>402</v>
      </c>
      <c r="Y930" s="310">
        <v>904</v>
      </c>
      <c r="Z930" s="341"/>
      <c r="AA930" s="335"/>
      <c r="AB930" s="390"/>
      <c r="AC930" s="443"/>
      <c r="AD930" s="313">
        <f>AD931+AD953</f>
        <v>11517.2</v>
      </c>
      <c r="AE930" s="313">
        <f>AE931+AE953</f>
        <v>10959.4</v>
      </c>
      <c r="AF930" s="313">
        <f>AF931+AF953</f>
        <v>11005.599999999999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07" t="s">
        <v>24</v>
      </c>
      <c r="Y931" s="310">
        <v>904</v>
      </c>
      <c r="Z931" s="311" t="s">
        <v>28</v>
      </c>
      <c r="AA931" s="389"/>
      <c r="AB931" s="388"/>
      <c r="AC931" s="334"/>
      <c r="AD931" s="313">
        <f t="shared" ref="AD931:AF939" si="285">AD932</f>
        <v>10877.900000000001</v>
      </c>
      <c r="AE931" s="313">
        <f t="shared" si="285"/>
        <v>10320.1</v>
      </c>
      <c r="AF931" s="313">
        <f t="shared" si="285"/>
        <v>10366.299999999999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337" t="s">
        <v>395</v>
      </c>
      <c r="Y932" s="315">
        <v>904</v>
      </c>
      <c r="Z932" s="316" t="s">
        <v>28</v>
      </c>
      <c r="AA932" s="316" t="s">
        <v>92</v>
      </c>
      <c r="AB932" s="388"/>
      <c r="AC932" s="334"/>
      <c r="AD932" s="375">
        <f>AD933+AD939</f>
        <v>10877.900000000001</v>
      </c>
      <c r="AE932" s="375">
        <f t="shared" ref="AE932:AF932" si="286">AE933+AE939</f>
        <v>10320.1</v>
      </c>
      <c r="AF932" s="375">
        <f t="shared" si="286"/>
        <v>10366.299999999999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32" t="s">
        <v>179</v>
      </c>
      <c r="Y933" s="315">
        <v>904</v>
      </c>
      <c r="Z933" s="316" t="s">
        <v>28</v>
      </c>
      <c r="AA933" s="316" t="s">
        <v>92</v>
      </c>
      <c r="AB933" s="391" t="s">
        <v>109</v>
      </c>
      <c r="AC933" s="334"/>
      <c r="AD933" s="375">
        <f>AD934</f>
        <v>101</v>
      </c>
      <c r="AE933" s="375">
        <f t="shared" ref="AE933:AF933" si="287">AE934</f>
        <v>105</v>
      </c>
      <c r="AF933" s="375">
        <f t="shared" si="287"/>
        <v>109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32" t="s">
        <v>182</v>
      </c>
      <c r="Y934" s="315">
        <v>904</v>
      </c>
      <c r="Z934" s="316" t="s">
        <v>28</v>
      </c>
      <c r="AA934" s="316" t="s">
        <v>92</v>
      </c>
      <c r="AB934" s="391" t="s">
        <v>183</v>
      </c>
      <c r="AC934" s="334"/>
      <c r="AD934" s="375">
        <f>AD935</f>
        <v>101</v>
      </c>
      <c r="AE934" s="375">
        <f t="shared" ref="AE934:AF934" si="288">AE935</f>
        <v>105</v>
      </c>
      <c r="AF934" s="375">
        <f t="shared" si="288"/>
        <v>109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337" t="s">
        <v>511</v>
      </c>
      <c r="Y935" s="315">
        <v>904</v>
      </c>
      <c r="Z935" s="316" t="s">
        <v>28</v>
      </c>
      <c r="AA935" s="316" t="s">
        <v>92</v>
      </c>
      <c r="AB935" s="391" t="s">
        <v>512</v>
      </c>
      <c r="AC935" s="317"/>
      <c r="AD935" s="375">
        <f>AD936</f>
        <v>101</v>
      </c>
      <c r="AE935" s="375">
        <f t="shared" ref="AE935:AF935" si="289">AE936</f>
        <v>105</v>
      </c>
      <c r="AF935" s="375">
        <f t="shared" si="289"/>
        <v>109</v>
      </c>
      <c r="AG935" s="3"/>
      <c r="AH935" s="3"/>
    </row>
    <row r="936" spans="1:34" ht="78.7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337" t="s">
        <v>390</v>
      </c>
      <c r="Y936" s="315">
        <v>904</v>
      </c>
      <c r="Z936" s="316" t="s">
        <v>28</v>
      </c>
      <c r="AA936" s="316" t="s">
        <v>92</v>
      </c>
      <c r="AB936" s="391" t="s">
        <v>513</v>
      </c>
      <c r="AC936" s="317"/>
      <c r="AD936" s="375">
        <f>AD937</f>
        <v>101</v>
      </c>
      <c r="AE936" s="375">
        <f t="shared" ref="AE936:AF936" si="290">AE937</f>
        <v>105</v>
      </c>
      <c r="AF936" s="375">
        <f t="shared" si="290"/>
        <v>109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337" t="s">
        <v>117</v>
      </c>
      <c r="Y937" s="315">
        <v>904</v>
      </c>
      <c r="Z937" s="316" t="s">
        <v>28</v>
      </c>
      <c r="AA937" s="316" t="s">
        <v>92</v>
      </c>
      <c r="AB937" s="391" t="s">
        <v>513</v>
      </c>
      <c r="AC937" s="317">
        <v>200</v>
      </c>
      <c r="AD937" s="375">
        <f>AD938</f>
        <v>101</v>
      </c>
      <c r="AE937" s="375">
        <f t="shared" ref="AE937:AF937" si="291">AE938</f>
        <v>105</v>
      </c>
      <c r="AF937" s="375">
        <f t="shared" si="291"/>
        <v>109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337" t="s">
        <v>50</v>
      </c>
      <c r="Y938" s="315">
        <v>904</v>
      </c>
      <c r="Z938" s="316" t="s">
        <v>28</v>
      </c>
      <c r="AA938" s="316" t="s">
        <v>92</v>
      </c>
      <c r="AB938" s="391" t="s">
        <v>513</v>
      </c>
      <c r="AC938" s="317">
        <v>240</v>
      </c>
      <c r="AD938" s="375">
        <v>101</v>
      </c>
      <c r="AE938" s="375">
        <v>105</v>
      </c>
      <c r="AF938" s="375">
        <v>109</v>
      </c>
      <c r="AG938" s="3"/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08" t="s">
        <v>266</v>
      </c>
      <c r="Y939" s="315">
        <v>904</v>
      </c>
      <c r="Z939" s="316" t="s">
        <v>28</v>
      </c>
      <c r="AA939" s="316" t="s">
        <v>92</v>
      </c>
      <c r="AB939" s="391" t="s">
        <v>96</v>
      </c>
      <c r="AC939" s="317"/>
      <c r="AD939" s="375">
        <f t="shared" si="285"/>
        <v>10776.900000000001</v>
      </c>
      <c r="AE939" s="375">
        <f t="shared" si="285"/>
        <v>10215.1</v>
      </c>
      <c r="AF939" s="375">
        <f t="shared" si="285"/>
        <v>10257.299999999999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15" t="s">
        <v>264</v>
      </c>
      <c r="Y940" s="315">
        <v>904</v>
      </c>
      <c r="Z940" s="316" t="s">
        <v>28</v>
      </c>
      <c r="AA940" s="316" t="s">
        <v>92</v>
      </c>
      <c r="AB940" s="391" t="s">
        <v>265</v>
      </c>
      <c r="AC940" s="317"/>
      <c r="AD940" s="375">
        <f>AD941+AD947+AD944+AD950</f>
        <v>10776.900000000001</v>
      </c>
      <c r="AE940" s="375">
        <f>AE941+AE947+AE944+AE950</f>
        <v>10215.1</v>
      </c>
      <c r="AF940" s="375">
        <f>AF941+AF947+AF944+AF950</f>
        <v>10257.299999999999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337" t="s">
        <v>267</v>
      </c>
      <c r="Y941" s="315">
        <v>904</v>
      </c>
      <c r="Z941" s="316" t="s">
        <v>28</v>
      </c>
      <c r="AA941" s="316" t="s">
        <v>92</v>
      </c>
      <c r="AB941" s="391" t="s">
        <v>268</v>
      </c>
      <c r="AC941" s="317"/>
      <c r="AD941" s="375">
        <f t="shared" ref="AD941:AF942" si="292">AD942</f>
        <v>1200.5</v>
      </c>
      <c r="AE941" s="375">
        <f t="shared" si="292"/>
        <v>1233.9000000000001</v>
      </c>
      <c r="AF941" s="375">
        <f t="shared" si="292"/>
        <v>1276.0999999999999</v>
      </c>
      <c r="AG941" s="3"/>
      <c r="AH941" s="3"/>
    </row>
    <row r="942" spans="1:34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337" t="s">
        <v>117</v>
      </c>
      <c r="Y942" s="315">
        <v>904</v>
      </c>
      <c r="Z942" s="316" t="s">
        <v>28</v>
      </c>
      <c r="AA942" s="316" t="s">
        <v>92</v>
      </c>
      <c r="AB942" s="391" t="s">
        <v>268</v>
      </c>
      <c r="AC942" s="317">
        <v>200</v>
      </c>
      <c r="AD942" s="375">
        <f t="shared" si="292"/>
        <v>1200.5</v>
      </c>
      <c r="AE942" s="375">
        <f t="shared" si="292"/>
        <v>1233.9000000000001</v>
      </c>
      <c r="AF942" s="375">
        <f t="shared" si="292"/>
        <v>1276.0999999999999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337" t="s">
        <v>50</v>
      </c>
      <c r="Y943" s="315">
        <v>904</v>
      </c>
      <c r="Z943" s="316" t="s">
        <v>28</v>
      </c>
      <c r="AA943" s="316" t="s">
        <v>92</v>
      </c>
      <c r="AB943" s="391" t="s">
        <v>268</v>
      </c>
      <c r="AC943" s="317">
        <v>240</v>
      </c>
      <c r="AD943" s="375">
        <v>1200.5</v>
      </c>
      <c r="AE943" s="375">
        <v>1233.9000000000001</v>
      </c>
      <c r="AF943" s="375">
        <v>1276.0999999999999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337" t="s">
        <v>269</v>
      </c>
      <c r="Y944" s="315">
        <v>904</v>
      </c>
      <c r="Z944" s="316" t="s">
        <v>28</v>
      </c>
      <c r="AA944" s="316" t="s">
        <v>92</v>
      </c>
      <c r="AB944" s="391" t="s">
        <v>270</v>
      </c>
      <c r="AC944" s="317"/>
      <c r="AD944" s="375">
        <f t="shared" ref="AD944:AF945" si="293">AD945</f>
        <v>2649.5</v>
      </c>
      <c r="AE944" s="375">
        <f t="shared" si="293"/>
        <v>2469</v>
      </c>
      <c r="AF944" s="375">
        <f t="shared" si="293"/>
        <v>2469</v>
      </c>
      <c r="AH944" s="3"/>
    </row>
    <row r="945" spans="1:34" ht="47.2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337" t="s">
        <v>40</v>
      </c>
      <c r="Y945" s="315">
        <v>904</v>
      </c>
      <c r="Z945" s="316" t="s">
        <v>28</v>
      </c>
      <c r="AA945" s="316" t="s">
        <v>92</v>
      </c>
      <c r="AB945" s="391" t="s">
        <v>270</v>
      </c>
      <c r="AC945" s="317">
        <v>100</v>
      </c>
      <c r="AD945" s="375">
        <f t="shared" si="293"/>
        <v>2649.5</v>
      </c>
      <c r="AE945" s="375">
        <f t="shared" si="293"/>
        <v>2469</v>
      </c>
      <c r="AF945" s="375">
        <f t="shared" si="293"/>
        <v>2469</v>
      </c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337" t="s">
        <v>93</v>
      </c>
      <c r="Y946" s="315">
        <v>904</v>
      </c>
      <c r="Z946" s="316" t="s">
        <v>28</v>
      </c>
      <c r="AA946" s="316" t="s">
        <v>92</v>
      </c>
      <c r="AB946" s="391" t="s">
        <v>270</v>
      </c>
      <c r="AC946" s="317">
        <v>120</v>
      </c>
      <c r="AD946" s="375">
        <v>2649.5</v>
      </c>
      <c r="AE946" s="375">
        <v>2469</v>
      </c>
      <c r="AF946" s="375">
        <v>2469</v>
      </c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337" t="s">
        <v>272</v>
      </c>
      <c r="Y947" s="315">
        <v>904</v>
      </c>
      <c r="Z947" s="316" t="s">
        <v>28</v>
      </c>
      <c r="AA947" s="316" t="s">
        <v>92</v>
      </c>
      <c r="AB947" s="391" t="s">
        <v>271</v>
      </c>
      <c r="AC947" s="317"/>
      <c r="AD947" s="375">
        <f>AD948</f>
        <v>4455.2</v>
      </c>
      <c r="AE947" s="375">
        <f t="shared" ref="AD947:AF948" si="294">AE948</f>
        <v>4219.3</v>
      </c>
      <c r="AF947" s="375">
        <f t="shared" si="294"/>
        <v>4219.3</v>
      </c>
      <c r="AH947" s="3"/>
    </row>
    <row r="948" spans="1:34" ht="47.2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337" t="s">
        <v>40</v>
      </c>
      <c r="Y948" s="315">
        <v>904</v>
      </c>
      <c r="Z948" s="316" t="s">
        <v>28</v>
      </c>
      <c r="AA948" s="316" t="s">
        <v>92</v>
      </c>
      <c r="AB948" s="391" t="s">
        <v>271</v>
      </c>
      <c r="AC948" s="317">
        <v>100</v>
      </c>
      <c r="AD948" s="375">
        <f t="shared" si="294"/>
        <v>4455.2</v>
      </c>
      <c r="AE948" s="375">
        <f t="shared" si="294"/>
        <v>4219.3</v>
      </c>
      <c r="AF948" s="375">
        <f t="shared" si="294"/>
        <v>4219.3</v>
      </c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337" t="s">
        <v>93</v>
      </c>
      <c r="Y949" s="315">
        <v>904</v>
      </c>
      <c r="Z949" s="316" t="s">
        <v>28</v>
      </c>
      <c r="AA949" s="316" t="s">
        <v>92</v>
      </c>
      <c r="AB949" s="391" t="s">
        <v>271</v>
      </c>
      <c r="AC949" s="317">
        <v>120</v>
      </c>
      <c r="AD949" s="375">
        <v>4455.2</v>
      </c>
      <c r="AE949" s="375">
        <v>4219.3</v>
      </c>
      <c r="AF949" s="375">
        <v>4219.3</v>
      </c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337" t="s">
        <v>403</v>
      </c>
      <c r="Y950" s="315">
        <v>904</v>
      </c>
      <c r="Z950" s="316" t="s">
        <v>28</v>
      </c>
      <c r="AA950" s="316" t="s">
        <v>92</v>
      </c>
      <c r="AB950" s="391" t="s">
        <v>388</v>
      </c>
      <c r="AC950" s="317"/>
      <c r="AD950" s="375">
        <f t="shared" ref="AD950:AF951" si="295">AD951</f>
        <v>2471.6999999999998</v>
      </c>
      <c r="AE950" s="375">
        <f t="shared" si="295"/>
        <v>2292.9</v>
      </c>
      <c r="AF950" s="375">
        <f t="shared" si="295"/>
        <v>2292.9</v>
      </c>
      <c r="AH950" s="3"/>
    </row>
    <row r="951" spans="1:34" ht="47.2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337" t="s">
        <v>40</v>
      </c>
      <c r="Y951" s="315">
        <v>904</v>
      </c>
      <c r="Z951" s="316" t="s">
        <v>28</v>
      </c>
      <c r="AA951" s="316" t="s">
        <v>92</v>
      </c>
      <c r="AB951" s="391" t="s">
        <v>388</v>
      </c>
      <c r="AC951" s="317">
        <v>100</v>
      </c>
      <c r="AD951" s="375">
        <f t="shared" si="295"/>
        <v>2471.6999999999998</v>
      </c>
      <c r="AE951" s="375">
        <f t="shared" si="295"/>
        <v>2292.9</v>
      </c>
      <c r="AF951" s="375">
        <f t="shared" si="295"/>
        <v>2292.9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337" t="s">
        <v>93</v>
      </c>
      <c r="Y952" s="315">
        <v>904</v>
      </c>
      <c r="Z952" s="316" t="s">
        <v>28</v>
      </c>
      <c r="AA952" s="316" t="s">
        <v>92</v>
      </c>
      <c r="AB952" s="391" t="s">
        <v>388</v>
      </c>
      <c r="AC952" s="317">
        <v>120</v>
      </c>
      <c r="AD952" s="375">
        <v>2471.6999999999998</v>
      </c>
      <c r="AE952" s="375">
        <v>2292.9</v>
      </c>
      <c r="AF952" s="375">
        <v>2292.9</v>
      </c>
      <c r="AG952" s="216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07" t="s">
        <v>91</v>
      </c>
      <c r="Y953" s="310" t="s">
        <v>64</v>
      </c>
      <c r="Z953" s="328" t="s">
        <v>35</v>
      </c>
      <c r="AA953" s="389"/>
      <c r="AB953" s="388"/>
      <c r="AC953" s="334"/>
      <c r="AD953" s="313">
        <f t="shared" ref="AD953:AF959" si="296">AD954</f>
        <v>639.29999999999995</v>
      </c>
      <c r="AE953" s="313">
        <f t="shared" si="296"/>
        <v>639.29999999999995</v>
      </c>
      <c r="AF953" s="313">
        <f t="shared" si="296"/>
        <v>639.29999999999995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337" t="s">
        <v>53</v>
      </c>
      <c r="Y954" s="315">
        <v>904</v>
      </c>
      <c r="Z954" s="316">
        <v>10</v>
      </c>
      <c r="AA954" s="316" t="s">
        <v>28</v>
      </c>
      <c r="AB954" s="390"/>
      <c r="AC954" s="312"/>
      <c r="AD954" s="375">
        <f t="shared" si="296"/>
        <v>639.29999999999995</v>
      </c>
      <c r="AE954" s="375">
        <f t="shared" si="296"/>
        <v>639.29999999999995</v>
      </c>
      <c r="AF954" s="375">
        <f t="shared" si="296"/>
        <v>639.29999999999995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08" t="s">
        <v>284</v>
      </c>
      <c r="Y955" s="315">
        <v>904</v>
      </c>
      <c r="Z955" s="316">
        <v>10</v>
      </c>
      <c r="AA955" s="316" t="s">
        <v>28</v>
      </c>
      <c r="AB955" s="391" t="s">
        <v>106</v>
      </c>
      <c r="AC955" s="312"/>
      <c r="AD955" s="375">
        <f t="shared" si="296"/>
        <v>639.29999999999995</v>
      </c>
      <c r="AE955" s="375">
        <f t="shared" si="296"/>
        <v>639.29999999999995</v>
      </c>
      <c r="AF955" s="375">
        <f t="shared" si="296"/>
        <v>639.29999999999995</v>
      </c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08" t="s">
        <v>285</v>
      </c>
      <c r="Y956" s="315">
        <v>904</v>
      </c>
      <c r="Z956" s="316">
        <v>10</v>
      </c>
      <c r="AA956" s="316" t="s">
        <v>28</v>
      </c>
      <c r="AB956" s="391" t="s">
        <v>115</v>
      </c>
      <c r="AC956" s="312"/>
      <c r="AD956" s="375">
        <f>AD957</f>
        <v>639.29999999999995</v>
      </c>
      <c r="AE956" s="375">
        <f>AE957</f>
        <v>639.29999999999995</v>
      </c>
      <c r="AF956" s="375">
        <f>AF957</f>
        <v>639.29999999999995</v>
      </c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08" t="s">
        <v>286</v>
      </c>
      <c r="Y957" s="315">
        <v>904</v>
      </c>
      <c r="Z957" s="316">
        <v>10</v>
      </c>
      <c r="AA957" s="316" t="s">
        <v>28</v>
      </c>
      <c r="AB957" s="391" t="s">
        <v>445</v>
      </c>
      <c r="AC957" s="312"/>
      <c r="AD957" s="375">
        <f t="shared" si="296"/>
        <v>639.29999999999995</v>
      </c>
      <c r="AE957" s="375">
        <f t="shared" si="296"/>
        <v>639.29999999999995</v>
      </c>
      <c r="AF957" s="375">
        <f t="shared" si="296"/>
        <v>639.29999999999995</v>
      </c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17" t="s">
        <v>287</v>
      </c>
      <c r="Y958" s="315">
        <v>904</v>
      </c>
      <c r="Z958" s="316">
        <v>10</v>
      </c>
      <c r="AA958" s="316" t="s">
        <v>28</v>
      </c>
      <c r="AB958" s="391" t="s">
        <v>444</v>
      </c>
      <c r="AC958" s="312"/>
      <c r="AD958" s="375">
        <f t="shared" si="296"/>
        <v>639.29999999999995</v>
      </c>
      <c r="AE958" s="375">
        <f t="shared" si="296"/>
        <v>639.29999999999995</v>
      </c>
      <c r="AF958" s="375">
        <f t="shared" si="296"/>
        <v>639.29999999999995</v>
      </c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337" t="s">
        <v>94</v>
      </c>
      <c r="Y959" s="315">
        <v>904</v>
      </c>
      <c r="Z959" s="316">
        <v>10</v>
      </c>
      <c r="AA959" s="316" t="s">
        <v>28</v>
      </c>
      <c r="AB959" s="391" t="s">
        <v>444</v>
      </c>
      <c r="AC959" s="317">
        <v>300</v>
      </c>
      <c r="AD959" s="375">
        <f t="shared" si="296"/>
        <v>639.29999999999995</v>
      </c>
      <c r="AE959" s="375">
        <f t="shared" si="296"/>
        <v>639.29999999999995</v>
      </c>
      <c r="AF959" s="375">
        <f t="shared" si="296"/>
        <v>639.29999999999995</v>
      </c>
      <c r="AH959" s="494" t="s">
        <v>347</v>
      </c>
    </row>
    <row r="960" spans="1:34" ht="17.25" thickBo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79" t="s">
        <v>39</v>
      </c>
      <c r="Y960" s="480">
        <v>904</v>
      </c>
      <c r="Z960" s="481">
        <v>10</v>
      </c>
      <c r="AA960" s="481" t="s">
        <v>28</v>
      </c>
      <c r="AB960" s="482" t="s">
        <v>444</v>
      </c>
      <c r="AC960" s="483">
        <v>320</v>
      </c>
      <c r="AD960" s="484">
        <v>639.29999999999995</v>
      </c>
      <c r="AE960" s="484">
        <v>639.29999999999995</v>
      </c>
      <c r="AF960" s="484">
        <v>639.29999999999995</v>
      </c>
      <c r="AG960" s="3"/>
      <c r="AH960" s="3"/>
    </row>
    <row r="961" spans="1:34" ht="17.25" thickBo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85" t="s">
        <v>54</v>
      </c>
      <c r="Y961" s="486"/>
      <c r="Z961" s="487"/>
      <c r="AA961" s="487"/>
      <c r="AB961" s="488"/>
      <c r="AC961" s="489"/>
      <c r="AD961" s="490">
        <f>AD930+AD729+AD582+AD540+AD506+AD478+AD9</f>
        <v>4568331</v>
      </c>
      <c r="AE961" s="490">
        <f>AE930+AE729+AE582+AE540+AE506+AE478+AE9</f>
        <v>4046638.3</v>
      </c>
      <c r="AF961" s="490">
        <f>AF930+AF729+AF582+AF540+AF506+AF478+AF9</f>
        <v>3576759.5999999996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AG964" s="3"/>
      <c r="AH964" s="3"/>
    </row>
    <row r="967" spans="1:34" ht="16.899999999999999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AG967" s="3"/>
      <c r="AH967" s="3"/>
    </row>
  </sheetData>
  <mergeCells count="10">
    <mergeCell ref="A6:T6"/>
    <mergeCell ref="X6:AC6"/>
    <mergeCell ref="A5:T5"/>
    <mergeCell ref="X5:AF5"/>
    <mergeCell ref="AD2:AF2"/>
    <mergeCell ref="AI178:AJ178"/>
    <mergeCell ref="AJ7:AL7"/>
    <mergeCell ref="AJ5:AL5"/>
    <mergeCell ref="AJ6:AL6"/>
    <mergeCell ref="AD3:AF3"/>
  </mergeCells>
  <phoneticPr fontId="0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2026-2028</vt:lpstr>
      <vt:lpstr>Целевые 2026-2028</vt:lpstr>
      <vt:lpstr>Р., Пр.2026-2028</vt:lpstr>
      <vt:lpstr>ведом. 2026-2028</vt:lpstr>
      <vt:lpstr>'ведом. 2026-2028'!Заголовки_для_печати</vt:lpstr>
      <vt:lpstr>'Функц. 2026-2028'!Заголовки_для_печати</vt:lpstr>
      <vt:lpstr>'Целевые 2026-2028'!Заголовки_для_печати</vt:lpstr>
      <vt:lpstr>'ведом. 2026-2028'!Область_печати</vt:lpstr>
      <vt:lpstr>'Р., Пр.2026-2028'!Область_печати</vt:lpstr>
      <vt:lpstr>'Функц. 2026-2028'!Область_печати</vt:lpstr>
      <vt:lpstr>'Целевые 2026-2028'!Область_печати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2025-11-14T08:17:35Z</cp:lastPrinted>
  <dcterms:created xsi:type="dcterms:W3CDTF">2001-09-21T11:20:50Z</dcterms:created>
  <dcterms:modified xsi:type="dcterms:W3CDTF">2025-11-14T08:17:45Z</dcterms:modified>
</cp:coreProperties>
</file>